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etirement Savings Calculator -" sheetId="1" r:id="rId4"/>
    <sheet name="Pre-Retirement Values" sheetId="2" r:id="rId5"/>
    <sheet name="Distributions" sheetId="3" r:id="rId6"/>
  </sheets>
</workbook>
</file>

<file path=xl/sharedStrings.xml><?xml version="1.0" encoding="utf-8"?>
<sst xmlns="http://schemas.openxmlformats.org/spreadsheetml/2006/main" uniqueCount="26">
  <si>
    <t>TYPE</t>
  </si>
  <si>
    <t>VALUES</t>
  </si>
  <si>
    <t>Current Annual Income</t>
  </si>
  <si>
    <t>Current Long-Term Retirement Savings &amp; Investments …$</t>
  </si>
  <si>
    <t>Planned Annual Additional Savings …$</t>
  </si>
  <si>
    <t>Estimated Investment Return on Long Term Retirement Savings &amp; Investments (Percent) …% (Conservative=4% … Aggressive=8-10%)</t>
  </si>
  <si>
    <t>Estimated Average Inflation Rate (Percent) …% (2.5% would be optimistic…6.5% would be pessimistic …3.5% Over Past 30 Years)</t>
  </si>
  <si>
    <t>Planned Annual Retirement Draw (Percent) …% (Conservative=4% … Aggressive=8-10% *NOTE: The higher the % the fewer number of years provided for in retirement.)</t>
  </si>
  <si>
    <t>Years Remaining Before Retirement</t>
  </si>
  <si>
    <t>Estimated Retirement Annual Income Needed=70% of Current</t>
  </si>
  <si>
    <t>Estimated Retirement Coming from Social Security=40% of Current (For those who are enrolled, vested and eligible)</t>
  </si>
  <si>
    <t>Estimated Amount Your Retirement Savings Will Need To Provide=30% of Current (If you are enrolled, vested and Social Security eligible) In Today’s Current Dollar’s …$</t>
  </si>
  <si>
    <t>Planned Annual Additional Savings as a Percentage of Current Annual Income …% (What percentage are you saving for retirement? Goal 15+%)</t>
  </si>
  <si>
    <t>Long-Term Retirement Savings &amp; Investments Available at Retirement …$</t>
  </si>
  <si>
    <t>Retirement Savings Available Adjusted for Inflation In Today’s Current Dollars …$</t>
  </si>
  <si>
    <t>Annual Draw Adjusted for Inflation In Today’s Current Dollars …$</t>
  </si>
  <si>
    <t>Number of Retirement Years Provided for</t>
  </si>
  <si>
    <t>Estimated Balance of the Difference Between What You Will NEED And What You Will Currently HAVE At Your Current Savings Rate In Today’s Current Dollar’s …$</t>
  </si>
  <si>
    <t>Year</t>
  </si>
  <si>
    <t>Savings</t>
  </si>
  <si>
    <t>Contribution</t>
  </si>
  <si>
    <t>Savings + Growth</t>
  </si>
  <si>
    <t>Total Value</t>
  </si>
  <si>
    <t>Value - Inflation Adjusted</t>
  </si>
  <si>
    <t>Growth - Inflation</t>
  </si>
  <si>
    <t>Distribution - Inflation Adjusted</t>
  </si>
</sst>
</file>

<file path=xl/styles.xml><?xml version="1.0" encoding="utf-8"?>
<styleSheet xmlns="http://schemas.openxmlformats.org/spreadsheetml/2006/main">
  <numFmts count="4">
    <numFmt numFmtId="0" formatCode="General"/>
    <numFmt numFmtId="59" formatCode="&quot;$&quot;#,##0"/>
    <numFmt numFmtId="60" formatCode="&quot;$&quot;#,##0.00"/>
    <numFmt numFmtId="61" formatCode="&quot;$&quot;0.00"/>
  </numFmts>
  <fonts count="19">
    <font>
      <sz val="10"/>
      <color indexed="8"/>
      <name val="Helvetica Neue"/>
    </font>
    <font>
      <sz val="12"/>
      <color indexed="8"/>
      <name val="Helvetica Neue"/>
    </font>
    <font>
      <sz val="51"/>
      <color indexed="8"/>
      <name val="SF Pro Text Bold"/>
    </font>
    <font>
      <b val="1"/>
      <sz val="11"/>
      <color indexed="9"/>
      <name val="Arial"/>
    </font>
    <font>
      <sz val="11"/>
      <color indexed="10"/>
      <name val="Arial"/>
    </font>
    <font>
      <b val="1"/>
      <sz val="11"/>
      <color indexed="10"/>
      <name val="Arial"/>
    </font>
    <font>
      <b val="1"/>
      <sz val="15"/>
      <color indexed="10"/>
      <name val="Arial"/>
    </font>
    <font>
      <b val="1"/>
      <sz val="15"/>
      <color indexed="8"/>
      <name val="Arial"/>
    </font>
    <font>
      <b val="1"/>
      <sz val="13"/>
      <color indexed="8"/>
      <name val="Arial"/>
    </font>
    <font>
      <b val="1"/>
      <sz val="13"/>
      <color indexed="12"/>
      <name val="Arial"/>
    </font>
    <font>
      <b val="1"/>
      <sz val="13"/>
      <color indexed="13"/>
      <name val="Arial"/>
    </font>
    <font>
      <b val="1"/>
      <sz val="13"/>
      <color indexed="16"/>
      <name val="Arial"/>
    </font>
    <font>
      <b val="1"/>
      <sz val="13"/>
      <color indexed="15"/>
      <name val="Arial"/>
    </font>
    <font>
      <b val="1"/>
      <sz val="29"/>
      <color indexed="9"/>
      <name val="Arial"/>
    </font>
    <font>
      <b val="1"/>
      <sz val="11"/>
      <color indexed="8"/>
      <name val="Arial"/>
    </font>
    <font>
      <sz val="11"/>
      <color indexed="8"/>
      <name val="Arial"/>
    </font>
    <font>
      <i val="1"/>
      <sz val="11"/>
      <color indexed="8"/>
      <name val="Arial"/>
    </font>
    <font>
      <b val="1"/>
      <sz val="10"/>
      <color indexed="8"/>
      <name val="Arial"/>
    </font>
    <font>
      <sz val="10"/>
      <color indexed="8"/>
      <name val="Arial"/>
    </font>
  </fonts>
  <fills count="9">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s>
  <borders count="10">
    <border>
      <left/>
      <right/>
      <top/>
      <bottom/>
      <diagonal/>
    </border>
    <border>
      <left style="thin">
        <color indexed="11"/>
      </left>
      <right style="thin">
        <color indexed="11"/>
      </right>
      <top style="thin">
        <color indexed="11"/>
      </top>
      <bottom>
        <color indexed="8"/>
      </bottom>
      <diagonal/>
    </border>
    <border>
      <left style="thin">
        <color indexed="11"/>
      </left>
      <right style="thin">
        <color indexed="11"/>
      </right>
      <top>
        <color indexed="8"/>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8"/>
      </bottom>
      <diagonal/>
    </border>
    <border>
      <left style="thin">
        <color indexed="11"/>
      </left>
      <right style="thin">
        <color indexed="18"/>
      </right>
      <top style="thin">
        <color indexed="18"/>
      </top>
      <bottom style="thin">
        <color indexed="11"/>
      </bottom>
      <diagonal/>
    </border>
    <border>
      <left style="thin">
        <color indexed="18"/>
      </left>
      <right style="thin">
        <color indexed="11"/>
      </right>
      <top style="thin">
        <color indexed="18"/>
      </top>
      <bottom style="thin">
        <color indexed="11"/>
      </bottom>
      <diagonal/>
    </border>
    <border>
      <left style="thin">
        <color indexed="11"/>
      </left>
      <right style="thin">
        <color indexed="11"/>
      </right>
      <top style="thin">
        <color indexed="18"/>
      </top>
      <bottom style="thin">
        <color indexed="11"/>
      </bottom>
      <diagonal/>
    </border>
    <border>
      <left style="thin">
        <color indexed="11"/>
      </left>
      <right style="thin">
        <color indexed="18"/>
      </right>
      <top style="thin">
        <color indexed="11"/>
      </top>
      <bottom style="thin">
        <color indexed="11"/>
      </bottom>
      <diagonal/>
    </border>
    <border>
      <left style="thin">
        <color indexed="18"/>
      </left>
      <right style="thin">
        <color indexed="11"/>
      </right>
      <top style="thin">
        <color indexed="11"/>
      </top>
      <bottom style="thin">
        <color indexed="11"/>
      </bottom>
      <diagonal/>
    </border>
  </borders>
  <cellStyleXfs count="1">
    <xf numFmtId="0" fontId="0" applyNumberFormat="0" applyFont="1" applyFill="0" applyBorder="0" applyAlignment="1" applyProtection="0">
      <alignment vertical="top" wrapText="1"/>
    </xf>
  </cellStyleXfs>
  <cellXfs count="31">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3" fillId="2" borderId="1" applyNumberFormat="1" applyFont="1" applyFill="1" applyBorder="1" applyAlignment="1" applyProtection="0">
      <alignment horizontal="center" vertical="bottom" wrapText="1"/>
    </xf>
    <xf numFmtId="49" fontId="4" fillId="3" borderId="2" applyNumberFormat="1" applyFont="1" applyFill="1" applyBorder="1" applyAlignment="1" applyProtection="0">
      <alignment vertical="center" wrapText="1"/>
    </xf>
    <xf numFmtId="59" fontId="5" fillId="3" borderId="2" applyNumberFormat="1" applyFont="1" applyFill="1" applyBorder="1" applyAlignment="1" applyProtection="0">
      <alignment vertical="center" wrapText="1"/>
    </xf>
    <xf numFmtId="49" fontId="4" fillId="3" borderId="3" applyNumberFormat="1" applyFont="1" applyFill="1" applyBorder="1" applyAlignment="1" applyProtection="0">
      <alignment vertical="center" wrapText="1"/>
    </xf>
    <xf numFmtId="59" fontId="5" fillId="3" borderId="3" applyNumberFormat="1" applyFont="1" applyFill="1" applyBorder="1" applyAlignment="1" applyProtection="0">
      <alignment vertical="center" wrapText="1"/>
    </xf>
    <xf numFmtId="10" fontId="5" fillId="3" borderId="3" applyNumberFormat="1" applyFont="1" applyFill="1" applyBorder="1" applyAlignment="1" applyProtection="0">
      <alignment vertical="center" wrapText="1"/>
    </xf>
    <xf numFmtId="0" fontId="5" fillId="3" borderId="3" applyNumberFormat="1" applyFont="1" applyFill="1" applyBorder="1" applyAlignment="1" applyProtection="0">
      <alignment vertical="center" wrapText="1"/>
    </xf>
    <xf numFmtId="49" fontId="4" fillId="4" borderId="3" applyNumberFormat="1" applyFont="1" applyFill="1" applyBorder="1" applyAlignment="1" applyProtection="0">
      <alignment vertical="center" wrapText="1"/>
    </xf>
    <xf numFmtId="59" fontId="4" fillId="4" borderId="3" applyNumberFormat="1" applyFont="1" applyFill="1" applyBorder="1" applyAlignment="1" applyProtection="0">
      <alignment vertical="center" wrapText="1"/>
    </xf>
    <xf numFmtId="49" fontId="4" fillId="5" borderId="3" applyNumberFormat="1" applyFont="1" applyFill="1" applyBorder="1" applyAlignment="1" applyProtection="0">
      <alignment vertical="center" wrapText="1"/>
    </xf>
    <xf numFmtId="59" fontId="5" fillId="5" borderId="3" applyNumberFormat="1" applyFont="1" applyFill="1" applyBorder="1" applyAlignment="1" applyProtection="0">
      <alignment vertical="center" wrapText="1"/>
    </xf>
    <xf numFmtId="9" fontId="4" fillId="4" borderId="3" applyNumberFormat="1" applyFont="1" applyFill="1" applyBorder="1" applyAlignment="1" applyProtection="0">
      <alignment vertical="center" wrapText="1"/>
    </xf>
    <xf numFmtId="1" fontId="6" fillId="4" borderId="3" applyNumberFormat="1" applyFont="1" applyFill="1" applyBorder="1" applyAlignment="1" applyProtection="0">
      <alignment vertical="center" wrapText="1"/>
    </xf>
    <xf numFmtId="49" fontId="4" fillId="6" borderId="3" applyNumberFormat="1" applyFont="1" applyFill="1" applyBorder="1" applyAlignment="1" applyProtection="0">
      <alignment vertical="center" wrapText="1"/>
    </xf>
    <xf numFmtId="6" fontId="7" fillId="6" borderId="3" applyNumberFormat="1" applyFont="1" applyFill="1" applyBorder="1" applyAlignment="1" applyProtection="0">
      <alignment vertical="center" wrapText="1"/>
    </xf>
    <xf numFmtId="0" fontId="0" applyNumberFormat="1" applyFont="1" applyFill="0" applyBorder="0" applyAlignment="1" applyProtection="0">
      <alignment vertical="top" wrapText="1"/>
    </xf>
    <xf numFmtId="49" fontId="17" fillId="7" borderId="4" applyNumberFormat="1" applyFont="1" applyFill="1" applyBorder="1" applyAlignment="1" applyProtection="0">
      <alignment horizontal="center" vertical="bottom" wrapText="1"/>
    </xf>
    <xf numFmtId="0" fontId="17" fillId="8" borderId="5" applyNumberFormat="1" applyFont="1" applyFill="1" applyBorder="1" applyAlignment="1" applyProtection="0">
      <alignment vertical="top" wrapText="1"/>
    </xf>
    <xf numFmtId="59" fontId="18" borderId="6" applyNumberFormat="1" applyFont="1" applyFill="0" applyBorder="1" applyAlignment="1" applyProtection="0">
      <alignment vertical="top" wrapText="1"/>
    </xf>
    <xf numFmtId="0" fontId="18" borderId="7" applyNumberFormat="1" applyFont="1" applyFill="0" applyBorder="1" applyAlignment="1" applyProtection="0">
      <alignment vertical="top" wrapText="1"/>
    </xf>
    <xf numFmtId="60" fontId="18" borderId="7" applyNumberFormat="1" applyFont="1" applyFill="0" applyBorder="1" applyAlignment="1" applyProtection="0">
      <alignment vertical="top" wrapText="1"/>
    </xf>
    <xf numFmtId="0" fontId="17" fillId="8" borderId="8" applyNumberFormat="1" applyFont="1" applyFill="1" applyBorder="1" applyAlignment="1" applyProtection="0">
      <alignment vertical="top" wrapText="1"/>
    </xf>
    <xf numFmtId="59" fontId="18" borderId="9" applyNumberFormat="1" applyFont="1" applyFill="0" applyBorder="1" applyAlignment="1" applyProtection="0">
      <alignment vertical="top" wrapText="1"/>
    </xf>
    <xf numFmtId="59" fontId="18" borderId="3" applyNumberFormat="1" applyFont="1" applyFill="0" applyBorder="1" applyAlignment="1" applyProtection="0">
      <alignment vertical="top" wrapText="1"/>
    </xf>
    <xf numFmtId="60" fontId="18" borderId="3" applyNumberFormat="1" applyFont="1" applyFill="0" applyBorder="1" applyAlignment="1" applyProtection="0">
      <alignment vertical="top" wrapText="1"/>
    </xf>
    <xf numFmtId="60" fontId="18" borderId="9" applyNumberFormat="1" applyFont="1" applyFill="0" applyBorder="1" applyAlignment="1" applyProtection="0">
      <alignment vertical="top" wrapText="1"/>
    </xf>
    <xf numFmtId="0" fontId="0" applyNumberFormat="1" applyFont="1" applyFill="0" applyBorder="0" applyAlignment="1" applyProtection="0">
      <alignment vertical="top" wrapText="1"/>
    </xf>
    <xf numFmtId="61" fontId="18" borderId="7" applyNumberFormat="1" applyFont="1" applyFill="0" applyBorder="1" applyAlignment="1" applyProtection="0">
      <alignment vertical="top" wrapText="1"/>
    </xf>
    <xf numFmtId="61" fontId="18" borderId="3"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effff"/>
      <rgbColor rgb="ff393855"/>
      <rgbColor rgb="ffa5a5a5"/>
      <rgbColor rgb="ffffee70"/>
      <rgbColor rgb="ffabe4db"/>
      <rgbColor rgb="ffe6747b"/>
      <rgbColor rgb="ff82b2e5"/>
      <rgbColor rgb="ffe62907"/>
      <rgbColor rgb="ffbdc0bf"/>
      <rgbColor rgb="ff3f3f3f"/>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77629</xdr:colOff>
      <xdr:row>1</xdr:row>
      <xdr:rowOff>206679</xdr:rowOff>
    </xdr:from>
    <xdr:to>
      <xdr:col>4</xdr:col>
      <xdr:colOff>533037</xdr:colOff>
      <xdr:row>17</xdr:row>
      <xdr:rowOff>343978</xdr:rowOff>
    </xdr:to>
    <xdr:sp>
      <xdr:nvSpPr>
        <xdr:cNvPr id="2" name="*Fill-in your variables in the YELLOW values column.…"/>
        <xdr:cNvSpPr txBox="1"/>
      </xdr:nvSpPr>
      <xdr:spPr>
        <a:xfrm>
          <a:off x="8294529" y="2067864"/>
          <a:ext cx="1700009" cy="516396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1900"/>
            </a:spcBef>
            <a:spcAft>
              <a:spcPts val="0"/>
            </a:spcAft>
            <a:buClrTx/>
            <a:buSzTx/>
            <a:buFontTx/>
            <a:buNone/>
            <a:tabLst/>
            <a:defRPr b="1" baseline="0" cap="none" i="0" spc="0" strike="noStrike" sz="1300" u="none">
              <a:solidFill>
                <a:srgbClr val="000000"/>
              </a:solidFill>
              <a:uFillTx/>
              <a:latin typeface="Arial"/>
              <a:ea typeface="Arial"/>
              <a:cs typeface="Arial"/>
              <a:sym typeface="Arial"/>
            </a:defRPr>
          </a:pPr>
          <a:r>
            <a:rPr b="1" baseline="0" cap="none" i="0" spc="0" strike="noStrike" sz="1300" u="none">
              <a:solidFill>
                <a:srgbClr val="000000"/>
              </a:solidFill>
              <a:uFillTx/>
              <a:latin typeface="Arial"/>
              <a:ea typeface="Arial"/>
              <a:cs typeface="Arial"/>
              <a:sym typeface="Arial"/>
            </a:rPr>
            <a:t>*Fill-in your variables in the </a:t>
          </a:r>
          <a:r>
            <a:rPr b="1" baseline="0" cap="none" i="0" spc="0" strike="noStrike" sz="1300" u="none">
              <a:solidFill>
                <a:srgbClr val="FFEE71"/>
              </a:solidFill>
              <a:uFillTx/>
              <a:latin typeface="Arial"/>
              <a:ea typeface="Arial"/>
              <a:cs typeface="Arial"/>
              <a:sym typeface="Arial"/>
            </a:rPr>
            <a:t>YELLOW</a:t>
          </a:r>
          <a:r>
            <a:rPr b="1" baseline="0" cap="none" i="0" spc="0" strike="noStrike" sz="1300" u="none">
              <a:solidFill>
                <a:srgbClr val="000000"/>
              </a:solidFill>
              <a:uFillTx/>
              <a:latin typeface="Arial"/>
              <a:ea typeface="Arial"/>
              <a:cs typeface="Arial"/>
              <a:sym typeface="Arial"/>
            </a:rPr>
            <a:t> values column.</a:t>
          </a:r>
          <a:endParaRPr b="1" baseline="0" cap="none" i="0" spc="0" strike="noStrike" sz="1300" u="none">
            <a:solidFill>
              <a:srgbClr val="000000"/>
            </a:solidFill>
            <a:uFillTx/>
            <a:latin typeface="Arial"/>
            <a:ea typeface="Arial"/>
            <a:cs typeface="Arial"/>
            <a:sym typeface="Arial"/>
          </a:endParaRPr>
        </a:p>
        <a:p>
          <a:pPr marL="0" marR="0" indent="0" algn="l" defTabSz="457200" latinLnBrk="0">
            <a:lnSpc>
              <a:spcPct val="100000"/>
            </a:lnSpc>
            <a:spcBef>
              <a:spcPts val="1900"/>
            </a:spcBef>
            <a:spcAft>
              <a:spcPts val="0"/>
            </a:spcAft>
            <a:buClrTx/>
            <a:buSzTx/>
            <a:buFontTx/>
            <a:buNone/>
            <a:tabLst/>
            <a:defRPr b="1" baseline="0" cap="none" i="0" spc="0" strike="noStrike" sz="1300" u="none">
              <a:solidFill>
                <a:srgbClr val="000000"/>
              </a:solidFill>
              <a:uFillTx/>
              <a:latin typeface="Arial"/>
              <a:ea typeface="Arial"/>
              <a:cs typeface="Arial"/>
              <a:sym typeface="Arial"/>
            </a:defRPr>
          </a:pPr>
          <a:r>
            <a:rPr b="1" baseline="0" cap="none" i="0" spc="0" strike="noStrike" sz="1300" u="none">
              <a:solidFill>
                <a:srgbClr val="000000"/>
              </a:solidFill>
              <a:uFillTx/>
              <a:latin typeface="Arial"/>
              <a:ea typeface="Arial"/>
              <a:cs typeface="Arial"/>
              <a:sym typeface="Arial"/>
            </a:rPr>
            <a:t>Calculations are in the </a:t>
          </a:r>
          <a:r>
            <a:rPr b="1" baseline="0" cap="none" i="0" spc="0" strike="noStrike" sz="1300" u="none">
              <a:solidFill>
                <a:srgbClr val="ABE4DB"/>
              </a:solidFill>
              <a:uFillTx/>
              <a:latin typeface="Arial"/>
              <a:ea typeface="Arial"/>
              <a:cs typeface="Arial"/>
              <a:sym typeface="Arial"/>
            </a:rPr>
            <a:t>TEAL</a:t>
          </a:r>
          <a:r>
            <a:rPr b="1" baseline="0" cap="none" i="0" spc="0" strike="noStrike" sz="1300" u="none">
              <a:solidFill>
                <a:srgbClr val="000000"/>
              </a:solidFill>
              <a:uFillTx/>
              <a:latin typeface="Arial"/>
              <a:ea typeface="Arial"/>
              <a:cs typeface="Arial"/>
              <a:sym typeface="Arial"/>
            </a:rPr>
            <a:t> values column.</a:t>
          </a:r>
          <a:endParaRPr b="1" baseline="0" cap="none" i="0" spc="0" strike="noStrike" sz="1300" u="none">
            <a:solidFill>
              <a:srgbClr val="000000"/>
            </a:solidFill>
            <a:uFillTx/>
            <a:latin typeface="Arial"/>
            <a:ea typeface="Arial"/>
            <a:cs typeface="Arial"/>
            <a:sym typeface="Arial"/>
          </a:endParaRPr>
        </a:p>
        <a:p>
          <a:pPr marL="0" marR="0" indent="0" algn="l" defTabSz="457200" latinLnBrk="0">
            <a:lnSpc>
              <a:spcPct val="100000"/>
            </a:lnSpc>
            <a:spcBef>
              <a:spcPts val="1900"/>
            </a:spcBef>
            <a:spcAft>
              <a:spcPts val="0"/>
            </a:spcAft>
            <a:buClrTx/>
            <a:buSzTx/>
            <a:buFontTx/>
            <a:buNone/>
            <a:tabLst/>
            <a:defRPr b="1" baseline="0" cap="none" i="0" spc="0" strike="noStrike" sz="1300" u="none">
              <a:solidFill>
                <a:srgbClr val="000000"/>
              </a:solidFill>
              <a:uFillTx/>
              <a:latin typeface="Arial"/>
              <a:ea typeface="Arial"/>
              <a:cs typeface="Arial"/>
              <a:sym typeface="Arial"/>
            </a:defRPr>
          </a:pPr>
          <a:r>
            <a:rPr b="1" baseline="0" cap="none" i="0" spc="0" strike="noStrike" sz="1300" u="none">
              <a:solidFill>
                <a:srgbClr val="000000"/>
              </a:solidFill>
              <a:uFillTx/>
              <a:latin typeface="Arial"/>
              <a:ea typeface="Arial"/>
              <a:cs typeface="Arial"/>
              <a:sym typeface="Arial"/>
            </a:rPr>
            <a:t>Calculations in the </a:t>
          </a:r>
          <a:r>
            <a:rPr b="1" baseline="0" cap="none" i="0" spc="0" strike="noStrike" sz="1300" u="none">
              <a:solidFill>
                <a:srgbClr val="E62907"/>
              </a:solidFill>
              <a:uFillTx/>
              <a:latin typeface="Arial"/>
              <a:ea typeface="Arial"/>
              <a:cs typeface="Arial"/>
              <a:sym typeface="Arial"/>
            </a:rPr>
            <a:t>RED</a:t>
          </a:r>
          <a:r>
            <a:rPr b="1" baseline="0" cap="none" i="0" spc="0" strike="noStrike" sz="1300" u="none">
              <a:solidFill>
                <a:srgbClr val="000000"/>
              </a:solidFill>
              <a:uFillTx/>
              <a:latin typeface="Arial"/>
              <a:ea typeface="Arial"/>
              <a:cs typeface="Arial"/>
              <a:sym typeface="Arial"/>
            </a:rPr>
            <a:t> values column need your attention.</a:t>
          </a:r>
          <a:endParaRPr b="1" baseline="0" cap="none" i="0" spc="0" strike="noStrike" sz="1300" u="none">
            <a:solidFill>
              <a:srgbClr val="000000"/>
            </a:solidFill>
            <a:uFillTx/>
            <a:latin typeface="Arial"/>
            <a:ea typeface="Arial"/>
            <a:cs typeface="Arial"/>
            <a:sym typeface="Arial"/>
          </a:endParaRPr>
        </a:p>
        <a:p>
          <a:pPr marL="0" marR="0" indent="0" algn="l" defTabSz="457200" latinLnBrk="0">
            <a:lnSpc>
              <a:spcPct val="100000"/>
            </a:lnSpc>
            <a:spcBef>
              <a:spcPts val="1900"/>
            </a:spcBef>
            <a:spcAft>
              <a:spcPts val="0"/>
            </a:spcAft>
            <a:buClrTx/>
            <a:buSzTx/>
            <a:buFontTx/>
            <a:buNone/>
            <a:tabLst/>
            <a:defRPr b="1" baseline="0" cap="none" i="0" spc="0" strike="noStrike" sz="1300" u="none">
              <a:solidFill>
                <a:srgbClr val="000000"/>
              </a:solidFill>
              <a:uFillTx/>
              <a:latin typeface="Arial"/>
              <a:ea typeface="Arial"/>
              <a:cs typeface="Arial"/>
              <a:sym typeface="Arial"/>
            </a:defRPr>
          </a:pPr>
          <a:r>
            <a:rPr b="1" baseline="0" cap="none" i="0" spc="0" strike="noStrike" sz="1300" u="none">
              <a:solidFill>
                <a:srgbClr val="000000"/>
              </a:solidFill>
              <a:uFillTx/>
              <a:latin typeface="Arial"/>
              <a:ea typeface="Arial"/>
              <a:cs typeface="Arial"/>
              <a:sym typeface="Arial"/>
            </a:rPr>
            <a:t>Calculation in </a:t>
          </a:r>
          <a:r>
            <a:rPr b="1" baseline="0" cap="none" i="0" spc="0" strike="noStrike" sz="1300" u="none">
              <a:solidFill>
                <a:srgbClr val="82B3E6"/>
              </a:solidFill>
              <a:uFillTx/>
              <a:latin typeface="Arial"/>
              <a:ea typeface="Arial"/>
              <a:cs typeface="Arial"/>
              <a:sym typeface="Arial"/>
            </a:rPr>
            <a:t>BLUE</a:t>
          </a:r>
          <a:r>
            <a:rPr b="1" baseline="0" cap="none" i="0" spc="0" strike="noStrike" sz="1300" u="none">
              <a:solidFill>
                <a:srgbClr val="000000"/>
              </a:solidFill>
              <a:uFillTx/>
              <a:latin typeface="Arial"/>
              <a:ea typeface="Arial"/>
              <a:cs typeface="Arial"/>
              <a:sym typeface="Arial"/>
            </a:rPr>
            <a:t> is your current Retirement Plan BALANCE …</a:t>
          </a:r>
          <a:endParaRPr b="1" baseline="0" cap="none" i="0" spc="0" strike="noStrike" sz="1300" u="none">
            <a:solidFill>
              <a:srgbClr val="000000"/>
            </a:solidFill>
            <a:uFillTx/>
            <a:latin typeface="Arial"/>
            <a:ea typeface="Arial"/>
            <a:cs typeface="Arial"/>
            <a:sym typeface="Arial"/>
          </a:endParaRPr>
        </a:p>
        <a:p>
          <a:pPr marL="0" marR="0" indent="0" algn="l" defTabSz="457200" latinLnBrk="0">
            <a:lnSpc>
              <a:spcPct val="100000"/>
            </a:lnSpc>
            <a:spcBef>
              <a:spcPts val="3800"/>
            </a:spcBef>
            <a:spcAft>
              <a:spcPts val="0"/>
            </a:spcAft>
            <a:buClrTx/>
            <a:buSzTx/>
            <a:buFontTx/>
            <a:buNone/>
            <a:tabLst/>
            <a:defRPr b="1" baseline="0" cap="none" i="0" spc="0" strike="noStrike" sz="1300" u="none">
              <a:solidFill>
                <a:srgbClr val="82B3E6"/>
              </a:solidFill>
              <a:uFillTx/>
              <a:latin typeface="Arial"/>
              <a:ea typeface="Arial"/>
              <a:cs typeface="Arial"/>
              <a:sym typeface="Arial"/>
            </a:defRPr>
          </a:pPr>
          <a:r>
            <a:rPr b="1" baseline="0" cap="none" i="0" spc="0" strike="noStrike" sz="1300" u="none">
              <a:solidFill>
                <a:srgbClr val="82B3E6"/>
              </a:solidFill>
              <a:uFillTx/>
              <a:latin typeface="Arial"/>
              <a:ea typeface="Arial"/>
              <a:cs typeface="Arial"/>
              <a:sym typeface="Arial"/>
            </a:rPr>
            <a:t>Is it + or -? If minus (-) you need to adjust your plan!</a:t>
          </a:r>
        </a:p>
      </xdr:txBody>
    </xdr:sp>
    <xdr:clientData/>
  </xdr:twoCellAnchor>
  <xdr:twoCellAnchor>
    <xdr:from>
      <xdr:col>1</xdr:col>
      <xdr:colOff>2010</xdr:colOff>
      <xdr:row>0</xdr:row>
      <xdr:rowOff>447687</xdr:rowOff>
    </xdr:from>
    <xdr:to>
      <xdr:col>3</xdr:col>
      <xdr:colOff>18460</xdr:colOff>
      <xdr:row>0</xdr:row>
      <xdr:rowOff>1717687</xdr:rowOff>
    </xdr:to>
    <xdr:grpSp>
      <xdr:nvGrpSpPr>
        <xdr:cNvPr id="5" name="Group"/>
        <xdr:cNvGrpSpPr/>
      </xdr:nvGrpSpPr>
      <xdr:grpSpPr>
        <a:xfrm>
          <a:off x="471910" y="447687"/>
          <a:ext cx="7763451" cy="1270001"/>
          <a:chOff x="0" y="0"/>
          <a:chExt cx="7763449" cy="1270000"/>
        </a:xfrm>
      </xdr:grpSpPr>
      <xdr:sp>
        <xdr:nvSpPr>
          <xdr:cNvPr id="3" name="Rectangle"/>
          <xdr:cNvSpPr/>
        </xdr:nvSpPr>
        <xdr:spPr>
          <a:xfrm>
            <a:off x="0" y="0"/>
            <a:ext cx="7744401" cy="1270000"/>
          </a:xfrm>
          <a:prstGeom prst="rect">
            <a:avLst/>
          </a:prstGeom>
          <a:solidFill>
            <a:srgbClr val="393956"/>
          </a:solidFill>
          <a:ln w="12700" cap="flat">
            <a:noFill/>
            <a:miter lim="400000"/>
          </a:ln>
          <a:effectLst/>
        </xdr:spPr>
        <xdr:txBody>
          <a:bodyPr/>
          <a:lstStyle/>
          <a:p>
            <a:pPr/>
          </a:p>
        </xdr:txBody>
      </xdr:sp>
      <xdr:sp>
        <xdr:nvSpPr>
          <xdr:cNvPr id="4" name="Simple…"/>
          <xdr:cNvSpPr txBox="1"/>
        </xdr:nvSpPr>
        <xdr:spPr>
          <a:xfrm>
            <a:off x="74567" y="147777"/>
            <a:ext cx="7688883" cy="9744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ctr" defTabSz="457200" latinLnBrk="0">
              <a:lnSpc>
                <a:spcPct val="80000"/>
              </a:lnSpc>
              <a:spcBef>
                <a:spcPts val="0"/>
              </a:spcBef>
              <a:spcAft>
                <a:spcPts val="0"/>
              </a:spcAft>
              <a:buClrTx/>
              <a:buSzTx/>
              <a:buFontTx/>
              <a:buNone/>
              <a:tabLst/>
              <a:defRPr b="1" baseline="0" cap="all" i="0" spc="0" strike="noStrike" sz="2900" u="none">
                <a:solidFill>
                  <a:srgbClr val="FFFFFF"/>
                </a:solidFill>
                <a:uFillTx/>
                <a:latin typeface="Arial"/>
                <a:ea typeface="Arial"/>
                <a:cs typeface="Arial"/>
                <a:sym typeface="Arial"/>
              </a:defRPr>
            </a:pPr>
            <a:r>
              <a:rPr b="1" baseline="0" cap="all" i="0" spc="0" strike="noStrike" sz="2900" u="none">
                <a:solidFill>
                  <a:srgbClr val="FFFFFF"/>
                </a:solidFill>
                <a:uFillTx/>
                <a:latin typeface="Arial"/>
                <a:ea typeface="Arial"/>
                <a:cs typeface="Arial"/>
                <a:sym typeface="Arial"/>
              </a:rPr>
              <a:t>Simple</a:t>
            </a:r>
            <a:endParaRPr b="1" baseline="0" cap="all" i="0" spc="0" strike="noStrike" sz="2900" u="none">
              <a:solidFill>
                <a:srgbClr val="FFFFFF"/>
              </a:solidFill>
              <a:uFillTx/>
              <a:latin typeface="Arial"/>
              <a:ea typeface="Arial"/>
              <a:cs typeface="Arial"/>
              <a:sym typeface="Arial"/>
            </a:endParaRPr>
          </a:p>
          <a:p>
            <a:pPr marL="0" marR="0" indent="0" algn="ctr" defTabSz="457200" latinLnBrk="0">
              <a:lnSpc>
                <a:spcPct val="80000"/>
              </a:lnSpc>
              <a:spcBef>
                <a:spcPts val="0"/>
              </a:spcBef>
              <a:spcAft>
                <a:spcPts val="0"/>
              </a:spcAft>
              <a:buClrTx/>
              <a:buSzTx/>
              <a:buFontTx/>
              <a:buNone/>
              <a:tabLst/>
              <a:defRPr b="1" baseline="0" cap="none" i="0" spc="0" strike="noStrike" sz="2900" u="none">
                <a:solidFill>
                  <a:srgbClr val="FFFFFF"/>
                </a:solidFill>
                <a:uFillTx/>
                <a:latin typeface="Arial"/>
                <a:ea typeface="Arial"/>
                <a:cs typeface="Arial"/>
                <a:sym typeface="Arial"/>
              </a:defRPr>
            </a:pPr>
            <a:r>
              <a:rPr b="1" baseline="0" cap="none" i="0" spc="0" strike="noStrike" sz="2900" u="none">
                <a:solidFill>
                  <a:srgbClr val="FFFFFF"/>
                </a:solidFill>
                <a:uFillTx/>
                <a:latin typeface="Arial"/>
                <a:ea typeface="Arial"/>
                <a:cs typeface="Arial"/>
                <a:sym typeface="Arial"/>
              </a:rPr>
              <a:t>Retirement Savings Calculator</a:t>
            </a:r>
          </a:p>
        </xdr:txBody>
      </xdr:sp>
    </xdr:grpSp>
    <xdr:clientData/>
  </xdr:twoCellAnchor>
  <xdr:twoCellAnchor>
    <xdr:from>
      <xdr:col>1</xdr:col>
      <xdr:colOff>4233</xdr:colOff>
      <xdr:row>18</xdr:row>
      <xdr:rowOff>151275</xdr:rowOff>
    </xdr:from>
    <xdr:to>
      <xdr:col>1</xdr:col>
      <xdr:colOff>2085001</xdr:colOff>
      <xdr:row>21</xdr:row>
      <xdr:rowOff>142385</xdr:rowOff>
    </xdr:to>
    <xdr:grpSp>
      <xdr:nvGrpSpPr>
        <xdr:cNvPr id="8" name="Group"/>
        <xdr:cNvGrpSpPr/>
      </xdr:nvGrpSpPr>
      <xdr:grpSpPr>
        <a:xfrm>
          <a:off x="474133" y="7444885"/>
          <a:ext cx="2080769" cy="749301"/>
          <a:chOff x="0" y="0"/>
          <a:chExt cx="2080768" cy="749299"/>
        </a:xfrm>
      </xdr:grpSpPr>
      <xdr:sp>
        <xdr:nvSpPr>
          <xdr:cNvPr id="6" name="Rectangle"/>
          <xdr:cNvSpPr/>
        </xdr:nvSpPr>
        <xdr:spPr>
          <a:xfrm>
            <a:off x="0" y="0"/>
            <a:ext cx="2080769" cy="749300"/>
          </a:xfrm>
          <a:prstGeom prst="rect">
            <a:avLst/>
          </a:prstGeom>
          <a:solidFill>
            <a:srgbClr val="393956"/>
          </a:solidFill>
          <a:ln w="12700" cap="flat">
            <a:noFill/>
            <a:miter lim="400000"/>
          </a:ln>
          <a:effectLst/>
        </xdr:spPr>
        <xdr:txBody>
          <a:bodyPr/>
          <a:lstStyle/>
          <a:p>
            <a:pPr/>
          </a:p>
        </xdr:txBody>
      </xdr:sp>
      <xdr:pic>
        <xdr:nvPicPr>
          <xdr:cNvPr id="7" name="Image" descr="Image"/>
          <xdr:cNvPicPr>
            <a:picLocks noChangeAspect="1"/>
          </xdr:cNvPicPr>
        </xdr:nvPicPr>
        <xdr:blipFill>
          <a:blip r:embed="rId1">
            <a:extLst/>
          </a:blip>
          <a:srcRect l="10" t="0" r="10" b="0"/>
          <a:stretch>
            <a:fillRect/>
          </a:stretch>
        </xdr:blipFill>
        <xdr:spPr>
          <a:xfrm>
            <a:off x="69627" y="166687"/>
            <a:ext cx="1941648" cy="415936"/>
          </a:xfrm>
          <a:prstGeom prst="rect">
            <a:avLst/>
          </a:prstGeom>
          <a:ln w="12700" cap="flat">
            <a:noFill/>
            <a:miter lim="400000"/>
          </a:ln>
          <a:effectLst/>
        </xdr:spPr>
      </xdr:pic>
    </xdr:grpSp>
    <xdr:clientData/>
  </xdr:twoCellAnchor>
  <xdr:twoCellAnchor>
    <xdr:from>
      <xdr:col>0</xdr:col>
      <xdr:colOff>455083</xdr:colOff>
      <xdr:row>21</xdr:row>
      <xdr:rowOff>207871</xdr:rowOff>
    </xdr:from>
    <xdr:to>
      <xdr:col>3</xdr:col>
      <xdr:colOff>115728</xdr:colOff>
      <xdr:row>26</xdr:row>
      <xdr:rowOff>107366</xdr:rowOff>
    </xdr:to>
    <xdr:sp>
      <xdr:nvSpPr>
        <xdr:cNvPr id="9" name="TO BE CLEAR…"/>
        <xdr:cNvSpPr txBox="1"/>
      </xdr:nvSpPr>
      <xdr:spPr>
        <a:xfrm>
          <a:off x="455083" y="8259671"/>
          <a:ext cx="7877546" cy="11631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TO BE CLEAR</a:t>
          </a:r>
          <a:endParaRPr b="1" baseline="0" cap="none" i="0" spc="0" strike="noStrike" sz="11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This </a:t>
          </a:r>
          <a:r>
            <a:rPr b="0" baseline="0" cap="none" i="1" spc="0" strike="noStrike" sz="1100" u="none">
              <a:solidFill>
                <a:srgbClr val="000000"/>
              </a:solidFill>
              <a:uFillTx/>
              <a:latin typeface="Arial"/>
              <a:ea typeface="Arial"/>
              <a:cs typeface="Arial"/>
              <a:sym typeface="Arial"/>
            </a:rPr>
            <a:t>Worksheet </a:t>
          </a:r>
          <a:r>
            <a:rPr b="0" baseline="0" cap="none" i="0" spc="0" strike="noStrike" sz="1100" u="none">
              <a:solidFill>
                <a:srgbClr val="000000"/>
              </a:solidFill>
              <a:uFillTx/>
              <a:latin typeface="Arial"/>
              <a:ea typeface="Arial"/>
              <a:cs typeface="Arial"/>
              <a:sym typeface="Arial"/>
            </a:rPr>
            <a:t>and all associated materials are intended to inspire and assist you with faithful stewardship information and instruction. Accuracy of calculations are not guaranteed and are for illustration purposes only. This worksheet is not an attempt to render legal, accounting, or other professional services. Your personal financial situation is unique and fact-dependent. Before making any decisions or implementing any financial strategy, you should consider obtaining information and advice from wise professionals who are fully aware of your circumstances.</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Pr>
    <pageSetUpPr fitToPage="1"/>
  </sheetPr>
  <dimension ref="B2:C18"/>
  <sheetViews>
    <sheetView workbookViewId="0" showGridLines="0" defaultGridColor="1"/>
  </sheetViews>
  <sheetFormatPr defaultColWidth="16.3333" defaultRowHeight="19.9" customHeight="1" outlineLevelRow="0" outlineLevelCol="0"/>
  <cols>
    <col min="1" max="1" width="6.21875" style="1" customWidth="1"/>
    <col min="2" max="2" width="88.0234" style="1" customWidth="1"/>
    <col min="3" max="3" width="13.5859" style="1" customWidth="1"/>
    <col min="4" max="16384" width="16.3516" style="1" customWidth="1"/>
  </cols>
  <sheetData>
    <row r="1" ht="146.55" customHeight="1"/>
    <row r="2" ht="19.8" customHeight="1">
      <c r="B2" t="s" s="2">
        <v>0</v>
      </c>
      <c r="C2" t="s" s="2">
        <v>1</v>
      </c>
    </row>
    <row r="3" ht="19.8" customHeight="1">
      <c r="B3" t="s" s="3">
        <v>2</v>
      </c>
      <c r="C3" s="4">
        <v>60000</v>
      </c>
    </row>
    <row r="4" ht="19.95" customHeight="1">
      <c r="B4" t="s" s="5">
        <v>3</v>
      </c>
      <c r="C4" s="6">
        <v>1000</v>
      </c>
    </row>
    <row r="5" ht="19.95" customHeight="1">
      <c r="B5" t="s" s="5">
        <v>4</v>
      </c>
      <c r="C5" s="6">
        <v>9200</v>
      </c>
    </row>
    <row r="6" ht="31.95" customHeight="1">
      <c r="B6" t="s" s="5">
        <v>5</v>
      </c>
      <c r="C6" s="7">
        <v>0.08</v>
      </c>
    </row>
    <row r="7" ht="31.95" customHeight="1">
      <c r="B7" t="s" s="5">
        <v>6</v>
      </c>
      <c r="C7" s="7">
        <v>0.035</v>
      </c>
    </row>
    <row r="8" ht="31.95" customHeight="1">
      <c r="B8" t="s" s="5">
        <v>7</v>
      </c>
      <c r="C8" s="7">
        <v>0.06</v>
      </c>
    </row>
    <row r="9" ht="19.95" customHeight="1">
      <c r="B9" t="s" s="5">
        <v>8</v>
      </c>
      <c r="C9" s="8">
        <v>25</v>
      </c>
    </row>
    <row r="10" ht="19.95" customHeight="1">
      <c r="B10" t="s" s="9">
        <v>9</v>
      </c>
      <c r="C10" s="10">
        <f>C3*0.7</f>
        <v>42000</v>
      </c>
    </row>
    <row r="11" ht="31.95" customHeight="1">
      <c r="B11" t="s" s="9">
        <v>10</v>
      </c>
      <c r="C11" s="10">
        <f>C3*0.4</f>
        <v>24000</v>
      </c>
    </row>
    <row r="12" ht="31.95" customHeight="1">
      <c r="B12" t="s" s="11">
        <v>11</v>
      </c>
      <c r="C12" s="12">
        <f>C3*0.3</f>
        <v>18000</v>
      </c>
    </row>
    <row r="13" ht="31.95" customHeight="1">
      <c r="B13" t="s" s="9">
        <v>12</v>
      </c>
      <c r="C13" s="13">
        <f>C5/C3</f>
        <v>0.153333333333333</v>
      </c>
    </row>
    <row r="14" ht="19.95" customHeight="1">
      <c r="B14" t="s" s="9">
        <v>13</v>
      </c>
      <c r="C14" s="10">
        <f>INDEX('Pre-Retirement Values'!F3:F92,MATCH(C9,'Pre-Retirement Values'!$B3:$B92,0))</f>
        <v>679423.122761438</v>
      </c>
    </row>
    <row r="15" ht="19.95" customHeight="1">
      <c r="B15" t="s" s="9">
        <v>14</v>
      </c>
      <c r="C15" s="10">
        <f>C14*(1/(1+C7))^C9</f>
        <v>287495.848836916</v>
      </c>
    </row>
    <row r="16" ht="19.95" customHeight="1">
      <c r="B16" t="s" s="11">
        <v>15</v>
      </c>
      <c r="C16" s="12">
        <f>(C15*C8)</f>
        <v>17249.750930215</v>
      </c>
    </row>
    <row r="17" ht="24.85" customHeight="1">
      <c r="B17" t="s" s="9">
        <v>16</v>
      </c>
      <c r="C17" s="14">
        <f>INDEX('Distributions'!$B3:$B89,MATCH(0,'Distributions'!C3:C89,-1))+1</f>
        <v>30</v>
      </c>
    </row>
    <row r="18" ht="31.95" customHeight="1">
      <c r="B18" t="s" s="15">
        <v>17</v>
      </c>
      <c r="C18" s="16">
        <f>C16-C12</f>
        <v>-750.249069785</v>
      </c>
    </row>
  </sheetData>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dimension ref="B2:F92"/>
  <sheetViews>
    <sheetView workbookViewId="0" showGridLines="0" defaultGridColor="1">
      <pane topLeftCell="C3" xSplit="2" ySplit="2" activePane="bottomRight" state="frozen"/>
    </sheetView>
  </sheetViews>
  <sheetFormatPr defaultColWidth="16.3333" defaultRowHeight="19.9" customHeight="1" outlineLevelRow="0" outlineLevelCol="0"/>
  <cols>
    <col min="1" max="1" width="6.14062" style="17" customWidth="1"/>
    <col min="2" max="4" width="16.3516" style="17" customWidth="1"/>
    <col min="5" max="5" width="18.3359" style="17" customWidth="1"/>
    <col min="6" max="6" width="16.3516" style="17" customWidth="1"/>
    <col min="7" max="16384" width="16.3516" style="17" customWidth="1"/>
  </cols>
  <sheetData>
    <row r="1" ht="38.4" customHeight="1"/>
    <row r="2" ht="19.2" customHeight="1">
      <c r="B2" t="s" s="18">
        <v>18</v>
      </c>
      <c r="C2" t="s" s="18">
        <v>19</v>
      </c>
      <c r="D2" t="s" s="18">
        <v>20</v>
      </c>
      <c r="E2" t="s" s="18">
        <v>21</v>
      </c>
      <c r="F2" t="s" s="18">
        <v>22</v>
      </c>
    </row>
    <row r="3" ht="19.2" customHeight="1">
      <c r="B3" s="19">
        <v>0</v>
      </c>
      <c r="C3" s="20">
        <f>'Retirement Savings Calculator -'!C4</f>
        <v>1000</v>
      </c>
      <c r="D3" s="21">
        <v>0</v>
      </c>
      <c r="E3" s="22">
        <f>C3</f>
        <v>1000</v>
      </c>
      <c r="F3" s="22">
        <f>E3</f>
        <v>1000</v>
      </c>
    </row>
    <row r="4" ht="19" customHeight="1">
      <c r="B4" s="23">
        <v>1</v>
      </c>
      <c r="C4" s="24">
        <f>'Retirement Savings Calculator -'!C4</f>
        <v>1000</v>
      </c>
      <c r="D4" s="25">
        <f>'Retirement Savings Calculator -'!C5</f>
        <v>9200</v>
      </c>
      <c r="E4" s="26">
        <f>C4*(1+'Retirement Savings Calculator -'!C$6)</f>
        <v>1080</v>
      </c>
      <c r="F4" s="26">
        <f>D4+E4</f>
        <v>10280</v>
      </c>
    </row>
    <row r="5" ht="19" customHeight="1">
      <c r="B5" s="23">
        <v>2</v>
      </c>
      <c r="C5" s="27">
        <f>F4</f>
        <v>10280</v>
      </c>
      <c r="D5" s="25">
        <f>D4</f>
        <v>9200</v>
      </c>
      <c r="E5" s="26">
        <f>C5*(1+'Retirement Savings Calculator -'!C$6)</f>
        <v>11102.4</v>
      </c>
      <c r="F5" s="26">
        <f>D5+E5</f>
        <v>20302.4</v>
      </c>
    </row>
    <row r="6" ht="19" customHeight="1">
      <c r="B6" s="23">
        <v>3</v>
      </c>
      <c r="C6" s="27">
        <f>F5</f>
        <v>20302.4</v>
      </c>
      <c r="D6" s="25">
        <f>D5</f>
        <v>9200</v>
      </c>
      <c r="E6" s="26">
        <f>C6*(1+'Retirement Savings Calculator -'!C$6)</f>
        <v>21926.592</v>
      </c>
      <c r="F6" s="26">
        <f>D6+E6</f>
        <v>31126.592</v>
      </c>
    </row>
    <row r="7" ht="19" customHeight="1">
      <c r="B7" s="23">
        <v>4</v>
      </c>
      <c r="C7" s="27">
        <f>F6</f>
        <v>31126.592</v>
      </c>
      <c r="D7" s="25">
        <f>D6</f>
        <v>9200</v>
      </c>
      <c r="E7" s="26">
        <f>C7*(1+'Retirement Savings Calculator -'!C$6)</f>
        <v>33616.71936</v>
      </c>
      <c r="F7" s="26">
        <f>D7+E7</f>
        <v>42816.71936</v>
      </c>
    </row>
    <row r="8" ht="19" customHeight="1">
      <c r="B8" s="23">
        <v>5</v>
      </c>
      <c r="C8" s="27">
        <f>F7</f>
        <v>42816.71936</v>
      </c>
      <c r="D8" s="25">
        <f>D7</f>
        <v>9200</v>
      </c>
      <c r="E8" s="26">
        <f>C8*(1+'Retirement Savings Calculator -'!C$6)</f>
        <v>46242.0569088</v>
      </c>
      <c r="F8" s="26">
        <f>D8+E8</f>
        <v>55442.0569088</v>
      </c>
    </row>
    <row r="9" ht="19" customHeight="1">
      <c r="B9" s="23">
        <v>6</v>
      </c>
      <c r="C9" s="27">
        <f>F8</f>
        <v>55442.0569088</v>
      </c>
      <c r="D9" s="25">
        <f>D8</f>
        <v>9200</v>
      </c>
      <c r="E9" s="26">
        <f>C9*(1+'Retirement Savings Calculator -'!C$6)</f>
        <v>59877.421461504</v>
      </c>
      <c r="F9" s="26">
        <f>D9+E9</f>
        <v>69077.421461504</v>
      </c>
    </row>
    <row r="10" ht="19" customHeight="1">
      <c r="B10" s="23">
        <v>7</v>
      </c>
      <c r="C10" s="27">
        <f>F9</f>
        <v>69077.421461504</v>
      </c>
      <c r="D10" s="25">
        <f>D9</f>
        <v>9200</v>
      </c>
      <c r="E10" s="26">
        <f>C10*(1+'Retirement Savings Calculator -'!C$6)</f>
        <v>74603.6151784243</v>
      </c>
      <c r="F10" s="26">
        <f>D10+E10</f>
        <v>83803.6151784243</v>
      </c>
    </row>
    <row r="11" ht="19" customHeight="1">
      <c r="B11" s="23">
        <v>8</v>
      </c>
      <c r="C11" s="27">
        <f>F10</f>
        <v>83803.6151784243</v>
      </c>
      <c r="D11" s="25">
        <f>D10</f>
        <v>9200</v>
      </c>
      <c r="E11" s="26">
        <f>C11*(1+'Retirement Savings Calculator -'!C$6)</f>
        <v>90507.9043926982</v>
      </c>
      <c r="F11" s="26">
        <f>D11+E11</f>
        <v>99707.9043926982</v>
      </c>
    </row>
    <row r="12" ht="19" customHeight="1">
      <c r="B12" s="23">
        <v>9</v>
      </c>
      <c r="C12" s="27">
        <f>F11</f>
        <v>99707.9043926982</v>
      </c>
      <c r="D12" s="25">
        <f>D11</f>
        <v>9200</v>
      </c>
      <c r="E12" s="26">
        <f>C12*(1+'Retirement Savings Calculator -'!C$6)</f>
        <v>107684.536744114</v>
      </c>
      <c r="F12" s="26">
        <f>D12+E12</f>
        <v>116884.536744114</v>
      </c>
    </row>
    <row r="13" ht="19" customHeight="1">
      <c r="B13" s="23">
        <v>10</v>
      </c>
      <c r="C13" s="27">
        <f>F12</f>
        <v>116884.536744114</v>
      </c>
      <c r="D13" s="25">
        <f>D12</f>
        <v>9200</v>
      </c>
      <c r="E13" s="26">
        <f>C13*(1+'Retirement Savings Calculator -'!C$6)</f>
        <v>126235.299683643</v>
      </c>
      <c r="F13" s="26">
        <f>D13+E13</f>
        <v>135435.299683643</v>
      </c>
    </row>
    <row r="14" ht="19" customHeight="1">
      <c r="B14" s="23">
        <v>11</v>
      </c>
      <c r="C14" s="27">
        <f>F13</f>
        <v>135435.299683643</v>
      </c>
      <c r="D14" s="25">
        <f>D13</f>
        <v>9200</v>
      </c>
      <c r="E14" s="26">
        <f>C14*(1+'Retirement Savings Calculator -'!C$6)</f>
        <v>146270.123658334</v>
      </c>
      <c r="F14" s="26">
        <f>D14+E14</f>
        <v>155470.123658334</v>
      </c>
    </row>
    <row r="15" ht="19" customHeight="1">
      <c r="B15" s="23">
        <v>12</v>
      </c>
      <c r="C15" s="27">
        <f>F14</f>
        <v>155470.123658334</v>
      </c>
      <c r="D15" s="25">
        <f>D14</f>
        <v>9200</v>
      </c>
      <c r="E15" s="26">
        <f>C15*(1+'Retirement Savings Calculator -'!C$6)</f>
        <v>167907.733551001</v>
      </c>
      <c r="F15" s="26">
        <f>D15+E15</f>
        <v>177107.733551001</v>
      </c>
    </row>
    <row r="16" ht="19" customHeight="1">
      <c r="B16" s="23">
        <v>13</v>
      </c>
      <c r="C16" s="27">
        <f>F15</f>
        <v>177107.733551001</v>
      </c>
      <c r="D16" s="25">
        <f>D15</f>
        <v>9200</v>
      </c>
      <c r="E16" s="26">
        <f>C16*(1+'Retirement Savings Calculator -'!C$6)</f>
        <v>191276.352235081</v>
      </c>
      <c r="F16" s="26">
        <f>D16+E16</f>
        <v>200476.352235081</v>
      </c>
    </row>
    <row r="17" ht="19" customHeight="1">
      <c r="B17" s="23">
        <v>14</v>
      </c>
      <c r="C17" s="27">
        <f>F16</f>
        <v>200476.352235081</v>
      </c>
      <c r="D17" s="25">
        <f>D16</f>
        <v>9200</v>
      </c>
      <c r="E17" s="26">
        <f>C17*(1+'Retirement Savings Calculator -'!C$6)</f>
        <v>216514.460413887</v>
      </c>
      <c r="F17" s="26">
        <f>D17+E17</f>
        <v>225714.460413887</v>
      </c>
    </row>
    <row r="18" ht="19" customHeight="1">
      <c r="B18" s="23">
        <v>15</v>
      </c>
      <c r="C18" s="27">
        <f>F17</f>
        <v>225714.460413887</v>
      </c>
      <c r="D18" s="25">
        <f>D17</f>
        <v>9200</v>
      </c>
      <c r="E18" s="26">
        <f>C18*(1+'Retirement Savings Calculator -'!C$6)</f>
        <v>243771.617246998</v>
      </c>
      <c r="F18" s="26">
        <f>D18+E18</f>
        <v>252971.617246998</v>
      </c>
    </row>
    <row r="19" ht="19" customHeight="1">
      <c r="B19" s="23">
        <v>16</v>
      </c>
      <c r="C19" s="27">
        <f>F18</f>
        <v>252971.617246998</v>
      </c>
      <c r="D19" s="25">
        <f>D18</f>
        <v>9200</v>
      </c>
      <c r="E19" s="26">
        <f>C19*(1+'Retirement Savings Calculator -'!C$6)</f>
        <v>273209.346626758</v>
      </c>
      <c r="F19" s="26">
        <f>D19+E19</f>
        <v>282409.346626758</v>
      </c>
    </row>
    <row r="20" ht="19" customHeight="1">
      <c r="B20" s="23">
        <v>17</v>
      </c>
      <c r="C20" s="27">
        <f>F19</f>
        <v>282409.346626758</v>
      </c>
      <c r="D20" s="25">
        <f>D19</f>
        <v>9200</v>
      </c>
      <c r="E20" s="26">
        <f>C20*(1+'Retirement Savings Calculator -'!C$6)</f>
        <v>305002.094356899</v>
      </c>
      <c r="F20" s="26">
        <f>D20+E20</f>
        <v>314202.094356899</v>
      </c>
    </row>
    <row r="21" ht="19" customHeight="1">
      <c r="B21" s="23">
        <v>18</v>
      </c>
      <c r="C21" s="27">
        <f>F20</f>
        <v>314202.094356899</v>
      </c>
      <c r="D21" s="25">
        <f>D20</f>
        <v>9200</v>
      </c>
      <c r="E21" s="26">
        <f>C21*(1+'Retirement Savings Calculator -'!C$6)</f>
        <v>339338.261905451</v>
      </c>
      <c r="F21" s="26">
        <f>D21+E21</f>
        <v>348538.261905451</v>
      </c>
    </row>
    <row r="22" ht="19" customHeight="1">
      <c r="B22" s="23">
        <v>19</v>
      </c>
      <c r="C22" s="27">
        <f>F21</f>
        <v>348538.261905451</v>
      </c>
      <c r="D22" s="25">
        <f>D21</f>
        <v>9200</v>
      </c>
      <c r="E22" s="26">
        <f>C22*(1+'Retirement Savings Calculator -'!C$6)</f>
        <v>376421.322857887</v>
      </c>
      <c r="F22" s="26">
        <f>D22+E22</f>
        <v>385621.322857887</v>
      </c>
    </row>
    <row r="23" ht="19" customHeight="1">
      <c r="B23" s="23">
        <v>20</v>
      </c>
      <c r="C23" s="27">
        <f>F22</f>
        <v>385621.322857887</v>
      </c>
      <c r="D23" s="25">
        <f>D22</f>
        <v>9200</v>
      </c>
      <c r="E23" s="26">
        <f>C23*(1+'Retirement Savings Calculator -'!C$6)</f>
        <v>416471.028686518</v>
      </c>
      <c r="F23" s="26">
        <f>D23+E23</f>
        <v>425671.028686518</v>
      </c>
    </row>
    <row r="24" ht="19" customHeight="1">
      <c r="B24" s="23">
        <v>21</v>
      </c>
      <c r="C24" s="27">
        <f>F23</f>
        <v>425671.028686518</v>
      </c>
      <c r="D24" s="25">
        <f>D23</f>
        <v>9200</v>
      </c>
      <c r="E24" s="26">
        <f>C24*(1+'Retirement Savings Calculator -'!C$6)</f>
        <v>459724.710981439</v>
      </c>
      <c r="F24" s="26">
        <f>D24+E24</f>
        <v>468924.710981439</v>
      </c>
    </row>
    <row r="25" ht="19" customHeight="1">
      <c r="B25" s="23">
        <v>22</v>
      </c>
      <c r="C25" s="27">
        <f>F24</f>
        <v>468924.710981439</v>
      </c>
      <c r="D25" s="25">
        <f>D24</f>
        <v>9200</v>
      </c>
      <c r="E25" s="26">
        <f>C25*(1+'Retirement Savings Calculator -'!C$6)</f>
        <v>506438.687859954</v>
      </c>
      <c r="F25" s="26">
        <f>D25+E25</f>
        <v>515638.687859954</v>
      </c>
    </row>
    <row r="26" ht="19" customHeight="1">
      <c r="B26" s="23">
        <v>23</v>
      </c>
      <c r="C26" s="27">
        <f>F25</f>
        <v>515638.687859954</v>
      </c>
      <c r="D26" s="25">
        <f>D25</f>
        <v>9200</v>
      </c>
      <c r="E26" s="26">
        <f>C26*(1+'Retirement Savings Calculator -'!C$6)</f>
        <v>556889.78288875</v>
      </c>
      <c r="F26" s="26">
        <f>D26+E26</f>
        <v>566089.78288875</v>
      </c>
    </row>
    <row r="27" ht="19" customHeight="1">
      <c r="B27" s="23">
        <v>24</v>
      </c>
      <c r="C27" s="27">
        <f>F26</f>
        <v>566089.78288875</v>
      </c>
      <c r="D27" s="25">
        <f>D26</f>
        <v>9200</v>
      </c>
      <c r="E27" s="26">
        <f>C27*(1+'Retirement Savings Calculator -'!C$6)</f>
        <v>611376.96551985</v>
      </c>
      <c r="F27" s="26">
        <f>D27+E27</f>
        <v>620576.96551985</v>
      </c>
    </row>
    <row r="28" ht="19" customHeight="1">
      <c r="B28" s="23">
        <v>25</v>
      </c>
      <c r="C28" s="27">
        <f>F27</f>
        <v>620576.96551985</v>
      </c>
      <c r="D28" s="25">
        <f>D27</f>
        <v>9200</v>
      </c>
      <c r="E28" s="26">
        <f>C28*(1+'Retirement Savings Calculator -'!C$6)</f>
        <v>670223.122761438</v>
      </c>
      <c r="F28" s="26">
        <f>D28+E28</f>
        <v>679423.122761438</v>
      </c>
    </row>
    <row r="29" ht="19" customHeight="1">
      <c r="B29" s="23">
        <v>26</v>
      </c>
      <c r="C29" s="27">
        <f>F28</f>
        <v>679423.122761438</v>
      </c>
      <c r="D29" s="25">
        <f>D28</f>
        <v>9200</v>
      </c>
      <c r="E29" s="26">
        <f>C29*(1+'Retirement Savings Calculator -'!C$6)</f>
        <v>733776.972582353</v>
      </c>
      <c r="F29" s="26">
        <f>D29+E29</f>
        <v>742976.972582353</v>
      </c>
    </row>
    <row r="30" ht="19" customHeight="1">
      <c r="B30" s="23">
        <v>27</v>
      </c>
      <c r="C30" s="27">
        <f>F29</f>
        <v>742976.972582353</v>
      </c>
      <c r="D30" s="25">
        <f>D29</f>
        <v>9200</v>
      </c>
      <c r="E30" s="26">
        <f>C30*(1+'Retirement Savings Calculator -'!C$6)</f>
        <v>802415.130388941</v>
      </c>
      <c r="F30" s="26">
        <f>D30+E30</f>
        <v>811615.130388941</v>
      </c>
    </row>
    <row r="31" ht="19" customHeight="1">
      <c r="B31" s="23">
        <v>28</v>
      </c>
      <c r="C31" s="27">
        <f>F30</f>
        <v>811615.130388941</v>
      </c>
      <c r="D31" s="25">
        <f>D30</f>
        <v>9200</v>
      </c>
      <c r="E31" s="26">
        <f>C31*(1+'Retirement Savings Calculator -'!C$6)</f>
        <v>876544.340820056</v>
      </c>
      <c r="F31" s="26">
        <f>D31+E31</f>
        <v>885744.340820056</v>
      </c>
    </row>
    <row r="32" ht="19" customHeight="1">
      <c r="B32" s="23">
        <v>29</v>
      </c>
      <c r="C32" s="27">
        <f>F31</f>
        <v>885744.340820056</v>
      </c>
      <c r="D32" s="25">
        <f>D31</f>
        <v>9200</v>
      </c>
      <c r="E32" s="26">
        <f>C32*(1+'Retirement Savings Calculator -'!C$6)</f>
        <v>956603.8880856599</v>
      </c>
      <c r="F32" s="26">
        <f>D32+E32</f>
        <v>965803.8880856599</v>
      </c>
    </row>
    <row r="33" ht="19" customHeight="1">
      <c r="B33" s="23">
        <v>30</v>
      </c>
      <c r="C33" s="27">
        <f>F32</f>
        <v>965803.8880856599</v>
      </c>
      <c r="D33" s="25">
        <f>D32</f>
        <v>9200</v>
      </c>
      <c r="E33" s="26">
        <f>C33*(1+'Retirement Savings Calculator -'!C$6)</f>
        <v>1043068.19913251</v>
      </c>
      <c r="F33" s="26">
        <f>D33+E33</f>
        <v>1052268.19913251</v>
      </c>
    </row>
    <row r="34" ht="19" customHeight="1">
      <c r="B34" s="23">
        <v>31</v>
      </c>
      <c r="C34" s="27">
        <f>F33</f>
        <v>1052268.19913251</v>
      </c>
      <c r="D34" s="25">
        <f>D33</f>
        <v>9200</v>
      </c>
      <c r="E34" s="26">
        <f>C34*(1+'Retirement Savings Calculator -'!C$6)</f>
        <v>1136449.65506311</v>
      </c>
      <c r="F34" s="26">
        <f>D34+E34</f>
        <v>1145649.65506311</v>
      </c>
    </row>
    <row r="35" ht="19" customHeight="1">
      <c r="B35" s="23">
        <v>32</v>
      </c>
      <c r="C35" s="27">
        <f>F34</f>
        <v>1145649.65506311</v>
      </c>
      <c r="D35" s="25">
        <f>D34</f>
        <v>9200</v>
      </c>
      <c r="E35" s="26">
        <f>C35*(1+'Retirement Savings Calculator -'!C$6)</f>
        <v>1237301.62746816</v>
      </c>
      <c r="F35" s="26">
        <f>D35+E35</f>
        <v>1246501.62746816</v>
      </c>
    </row>
    <row r="36" ht="19" customHeight="1">
      <c r="B36" s="23">
        <v>33</v>
      </c>
      <c r="C36" s="27">
        <f>F35</f>
        <v>1246501.62746816</v>
      </c>
      <c r="D36" s="25">
        <f>D35</f>
        <v>9200</v>
      </c>
      <c r="E36" s="26">
        <f>C36*(1+'Retirement Savings Calculator -'!C$6)</f>
        <v>1346221.75766561</v>
      </c>
      <c r="F36" s="26">
        <f>D36+E36</f>
        <v>1355421.75766561</v>
      </c>
    </row>
    <row r="37" ht="19" customHeight="1">
      <c r="B37" s="23">
        <v>34</v>
      </c>
      <c r="C37" s="27">
        <f>F36</f>
        <v>1355421.75766561</v>
      </c>
      <c r="D37" s="25">
        <f>D36</f>
        <v>9200</v>
      </c>
      <c r="E37" s="26">
        <f>C37*(1+'Retirement Savings Calculator -'!C$6)</f>
        <v>1463855.49827886</v>
      </c>
      <c r="F37" s="26">
        <f>D37+E37</f>
        <v>1473055.49827886</v>
      </c>
    </row>
    <row r="38" ht="19" customHeight="1">
      <c r="B38" s="23">
        <v>35</v>
      </c>
      <c r="C38" s="27">
        <f>F37</f>
        <v>1473055.49827886</v>
      </c>
      <c r="D38" s="25">
        <f>D37</f>
        <v>9200</v>
      </c>
      <c r="E38" s="26">
        <f>C38*(1+'Retirement Savings Calculator -'!C$6)</f>
        <v>1590899.93814117</v>
      </c>
      <c r="F38" s="26">
        <f>D38+E38</f>
        <v>1600099.93814117</v>
      </c>
    </row>
    <row r="39" ht="19" customHeight="1">
      <c r="B39" s="23">
        <v>36</v>
      </c>
      <c r="C39" s="27">
        <f>F38</f>
        <v>1600099.93814117</v>
      </c>
      <c r="D39" s="25">
        <f>D38</f>
        <v>9200</v>
      </c>
      <c r="E39" s="26">
        <f>C39*(1+'Retirement Savings Calculator -'!C$6)</f>
        <v>1728107.93319246</v>
      </c>
      <c r="F39" s="26">
        <f>D39+E39</f>
        <v>1737307.93319246</v>
      </c>
    </row>
    <row r="40" ht="19" customHeight="1">
      <c r="B40" s="23">
        <v>37</v>
      </c>
      <c r="C40" s="27">
        <f>F39</f>
        <v>1737307.93319246</v>
      </c>
      <c r="D40" s="25">
        <f>D39</f>
        <v>9200</v>
      </c>
      <c r="E40" s="26">
        <f>C40*(1+'Retirement Savings Calculator -'!C$6)</f>
        <v>1876292.56784786</v>
      </c>
      <c r="F40" s="26">
        <f>D40+E40</f>
        <v>1885492.56784786</v>
      </c>
    </row>
    <row r="41" ht="19" customHeight="1">
      <c r="B41" s="23">
        <v>38</v>
      </c>
      <c r="C41" s="27">
        <f>F40</f>
        <v>1885492.56784786</v>
      </c>
      <c r="D41" s="25">
        <f>D40</f>
        <v>9200</v>
      </c>
      <c r="E41" s="26">
        <f>C41*(1+'Retirement Savings Calculator -'!C$6)</f>
        <v>2036331.97327569</v>
      </c>
      <c r="F41" s="26">
        <f>D41+E41</f>
        <v>2045531.97327569</v>
      </c>
    </row>
    <row r="42" ht="19" customHeight="1">
      <c r="B42" s="23">
        <v>39</v>
      </c>
      <c r="C42" s="27">
        <f>F41</f>
        <v>2045531.97327569</v>
      </c>
      <c r="D42" s="25">
        <f>D41</f>
        <v>9200</v>
      </c>
      <c r="E42" s="26">
        <f>C42*(1+'Retirement Savings Calculator -'!C$6)</f>
        <v>2209174.53113775</v>
      </c>
      <c r="F42" s="26">
        <f>D42+E42</f>
        <v>2218374.53113775</v>
      </c>
    </row>
    <row r="43" ht="19" customHeight="1">
      <c r="B43" s="23">
        <v>40</v>
      </c>
      <c r="C43" s="27">
        <f>F42</f>
        <v>2218374.53113775</v>
      </c>
      <c r="D43" s="25">
        <f>D42</f>
        <v>9200</v>
      </c>
      <c r="E43" s="26">
        <f>C43*(1+'Retirement Savings Calculator -'!C$6)</f>
        <v>2395844.49362877</v>
      </c>
      <c r="F43" s="26">
        <f>D43+E43</f>
        <v>2405044.49362877</v>
      </c>
    </row>
    <row r="44" ht="19" customHeight="1">
      <c r="B44" s="23">
        <v>41</v>
      </c>
      <c r="C44" s="27">
        <f>F43</f>
        <v>2405044.49362877</v>
      </c>
      <c r="D44" s="25">
        <f>D43</f>
        <v>9200</v>
      </c>
      <c r="E44" s="26">
        <f>C44*(1+'Retirement Savings Calculator -'!C$6)</f>
        <v>2597448.05311907</v>
      </c>
      <c r="F44" s="26">
        <f>D44+E44</f>
        <v>2606648.05311907</v>
      </c>
    </row>
    <row r="45" ht="19" customHeight="1">
      <c r="B45" s="23">
        <v>42</v>
      </c>
      <c r="C45" s="27">
        <f>F44</f>
        <v>2606648.05311907</v>
      </c>
      <c r="D45" s="25">
        <f>D44</f>
        <v>9200</v>
      </c>
      <c r="E45" s="26">
        <f>C45*(1+'Retirement Savings Calculator -'!C$6)</f>
        <v>2815179.8973686</v>
      </c>
      <c r="F45" s="26">
        <f>D45+E45</f>
        <v>2824379.8973686</v>
      </c>
    </row>
    <row r="46" ht="19" customHeight="1">
      <c r="B46" s="23">
        <v>43</v>
      </c>
      <c r="C46" s="27">
        <f>F45</f>
        <v>2824379.8973686</v>
      </c>
      <c r="D46" s="25">
        <f>D45</f>
        <v>9200</v>
      </c>
      <c r="E46" s="26">
        <f>C46*(1+'Retirement Savings Calculator -'!C$6)</f>
        <v>3050330.28915809</v>
      </c>
      <c r="F46" s="26">
        <f>D46+E46</f>
        <v>3059530.28915809</v>
      </c>
    </row>
    <row r="47" ht="19" customHeight="1">
      <c r="B47" s="23">
        <v>44</v>
      </c>
      <c r="C47" s="27">
        <f>F46</f>
        <v>3059530.28915809</v>
      </c>
      <c r="D47" s="25">
        <f>D46</f>
        <v>9200</v>
      </c>
      <c r="E47" s="26">
        <f>C47*(1+'Retirement Savings Calculator -'!C$6)</f>
        <v>3304292.71229074</v>
      </c>
      <c r="F47" s="26">
        <f>D47+E47</f>
        <v>3313492.71229074</v>
      </c>
    </row>
    <row r="48" ht="19" customHeight="1">
      <c r="B48" s="23">
        <v>45</v>
      </c>
      <c r="C48" s="27">
        <f>F47</f>
        <v>3313492.71229074</v>
      </c>
      <c r="D48" s="25">
        <f>D47</f>
        <v>9200</v>
      </c>
      <c r="E48" s="26">
        <f>C48*(1+'Retirement Savings Calculator -'!C$6)</f>
        <v>3578572.129274</v>
      </c>
      <c r="F48" s="26">
        <f>D48+E48</f>
        <v>3587772.129274</v>
      </c>
    </row>
    <row r="49" ht="19" customHeight="1">
      <c r="B49" s="23">
        <v>46</v>
      </c>
      <c r="C49" s="27">
        <f>F48</f>
        <v>3587772.129274</v>
      </c>
      <c r="D49" s="25">
        <f>D48</f>
        <v>9200</v>
      </c>
      <c r="E49" s="26">
        <f>C49*(1+'Retirement Savings Calculator -'!C$6)</f>
        <v>3874793.89961592</v>
      </c>
      <c r="F49" s="26">
        <f>D49+E49</f>
        <v>3883993.89961592</v>
      </c>
    </row>
    <row r="50" ht="19" customHeight="1">
      <c r="B50" s="23">
        <v>47</v>
      </c>
      <c r="C50" s="27">
        <f>F49</f>
        <v>3883993.89961592</v>
      </c>
      <c r="D50" s="25">
        <f>D49</f>
        <v>9200</v>
      </c>
      <c r="E50" s="26">
        <f>C50*(1+'Retirement Savings Calculator -'!C$6)</f>
        <v>4194713.41158519</v>
      </c>
      <c r="F50" s="26">
        <f>D50+E50</f>
        <v>4203913.41158519</v>
      </c>
    </row>
    <row r="51" ht="19" customHeight="1">
      <c r="B51" s="23">
        <v>48</v>
      </c>
      <c r="C51" s="27">
        <f>F50</f>
        <v>4203913.41158519</v>
      </c>
      <c r="D51" s="25">
        <f>D50</f>
        <v>9200</v>
      </c>
      <c r="E51" s="26">
        <f>C51*(1+'Retirement Savings Calculator -'!C$6)</f>
        <v>4540226.48451201</v>
      </c>
      <c r="F51" s="26">
        <f>D51+E51</f>
        <v>4549426.48451201</v>
      </c>
    </row>
    <row r="52" ht="19" customHeight="1">
      <c r="B52" s="23">
        <v>49</v>
      </c>
      <c r="C52" s="27">
        <f>F51</f>
        <v>4549426.48451201</v>
      </c>
      <c r="D52" s="25">
        <f>D51</f>
        <v>9200</v>
      </c>
      <c r="E52" s="26">
        <f>C52*(1+'Retirement Savings Calculator -'!C$6)</f>
        <v>4913380.60327297</v>
      </c>
      <c r="F52" s="26">
        <f>D52+E52</f>
        <v>4922580.60327297</v>
      </c>
    </row>
    <row r="53" ht="19" customHeight="1">
      <c r="B53" s="23">
        <v>50</v>
      </c>
      <c r="C53" s="27">
        <f>F52</f>
        <v>4922580.60327297</v>
      </c>
      <c r="D53" s="25">
        <f>D52</f>
        <v>9200</v>
      </c>
      <c r="E53" s="26">
        <f>C53*(1+'Retirement Savings Calculator -'!C$6)</f>
        <v>5316387.05153481</v>
      </c>
      <c r="F53" s="26">
        <f>D53+E53</f>
        <v>5325587.05153481</v>
      </c>
    </row>
    <row r="54" ht="19" customHeight="1">
      <c r="B54" s="23">
        <v>51</v>
      </c>
      <c r="C54" s="27">
        <f>F53</f>
        <v>5325587.05153481</v>
      </c>
      <c r="D54" s="25">
        <f>D53</f>
        <v>9200</v>
      </c>
      <c r="E54" s="26">
        <f>C54*(1+'Retirement Savings Calculator -'!C$6)</f>
        <v>5751634.01565759</v>
      </c>
      <c r="F54" s="26">
        <f>D54+E54</f>
        <v>5760834.01565759</v>
      </c>
    </row>
    <row r="55" ht="19" customHeight="1">
      <c r="B55" s="23">
        <v>52</v>
      </c>
      <c r="C55" s="27">
        <f>F54</f>
        <v>5760834.01565759</v>
      </c>
      <c r="D55" s="25">
        <f>D54</f>
        <v>9200</v>
      </c>
      <c r="E55" s="26">
        <f>C55*(1+'Retirement Savings Calculator -'!C$6)</f>
        <v>6221700.7369102</v>
      </c>
      <c r="F55" s="26">
        <f>D55+E55</f>
        <v>6230900.7369102</v>
      </c>
    </row>
    <row r="56" ht="19" customHeight="1">
      <c r="B56" s="23">
        <v>53</v>
      </c>
      <c r="C56" s="27">
        <f>F55</f>
        <v>6230900.7369102</v>
      </c>
      <c r="D56" s="25">
        <f>D55</f>
        <v>9200</v>
      </c>
      <c r="E56" s="26">
        <f>C56*(1+'Retirement Savings Calculator -'!C$6)</f>
        <v>6729372.79586302</v>
      </c>
      <c r="F56" s="26">
        <f>D56+E56</f>
        <v>6738572.79586302</v>
      </c>
    </row>
    <row r="57" ht="19" customHeight="1">
      <c r="B57" s="23">
        <v>54</v>
      </c>
      <c r="C57" s="27">
        <f>F56</f>
        <v>6738572.79586302</v>
      </c>
      <c r="D57" s="25">
        <f>D56</f>
        <v>9200</v>
      </c>
      <c r="E57" s="26">
        <f>C57*(1+'Retirement Savings Calculator -'!C$6)</f>
        <v>7277658.61953206</v>
      </c>
      <c r="F57" s="26">
        <f>D57+E57</f>
        <v>7286858.61953206</v>
      </c>
    </row>
    <row r="58" ht="19" customHeight="1">
      <c r="B58" s="23">
        <v>55</v>
      </c>
      <c r="C58" s="27">
        <f>F57</f>
        <v>7286858.61953206</v>
      </c>
      <c r="D58" s="25">
        <f>D57</f>
        <v>9200</v>
      </c>
      <c r="E58" s="26">
        <f>C58*(1+'Retirement Savings Calculator -'!C$6)</f>
        <v>7869807.30909462</v>
      </c>
      <c r="F58" s="26">
        <f>D58+E58</f>
        <v>7879007.30909462</v>
      </c>
    </row>
    <row r="59" ht="19" customHeight="1">
      <c r="B59" s="23">
        <v>56</v>
      </c>
      <c r="C59" s="27">
        <f>F58</f>
        <v>7879007.30909462</v>
      </c>
      <c r="D59" s="25">
        <f>D58</f>
        <v>9200</v>
      </c>
      <c r="E59" s="26">
        <f>C59*(1+'Retirement Savings Calculator -'!C$6)</f>
        <v>8509327.893822189</v>
      </c>
      <c r="F59" s="26">
        <f>D59+E59</f>
        <v>8518527.893822189</v>
      </c>
    </row>
    <row r="60" ht="19" customHeight="1">
      <c r="B60" s="23">
        <v>57</v>
      </c>
      <c r="C60" s="27">
        <f>F59</f>
        <v>8518527.893822189</v>
      </c>
      <c r="D60" s="25">
        <f>D59</f>
        <v>9200</v>
      </c>
      <c r="E60" s="26">
        <f>C60*(1+'Retirement Savings Calculator -'!C$6)</f>
        <v>9200010.125327971</v>
      </c>
      <c r="F60" s="26">
        <f>D60+E60</f>
        <v>9209210.125327971</v>
      </c>
    </row>
    <row r="61" ht="19" customHeight="1">
      <c r="B61" s="23">
        <v>58</v>
      </c>
      <c r="C61" s="27">
        <f>F60</f>
        <v>9209210.125327971</v>
      </c>
      <c r="D61" s="25">
        <f>D60</f>
        <v>9200</v>
      </c>
      <c r="E61" s="26">
        <f>C61*(1+'Retirement Savings Calculator -'!C$6)</f>
        <v>9945946.93535421</v>
      </c>
      <c r="F61" s="26">
        <f>D61+E61</f>
        <v>9955146.93535421</v>
      </c>
    </row>
    <row r="62" ht="19" customHeight="1">
      <c r="B62" s="23">
        <v>59</v>
      </c>
      <c r="C62" s="27">
        <f>F61</f>
        <v>9955146.93535421</v>
      </c>
      <c r="D62" s="25">
        <f>D61</f>
        <v>9200</v>
      </c>
      <c r="E62" s="26">
        <f>C62*(1+'Retirement Savings Calculator -'!C$6)</f>
        <v>10751558.6901825</v>
      </c>
      <c r="F62" s="26">
        <f>D62+E62</f>
        <v>10760758.6901825</v>
      </c>
    </row>
    <row r="63" ht="19" customHeight="1">
      <c r="B63" s="23">
        <v>60</v>
      </c>
      <c r="C63" s="27">
        <f>F62</f>
        <v>10760758.6901825</v>
      </c>
      <c r="D63" s="25">
        <f>D62</f>
        <v>9200</v>
      </c>
      <c r="E63" s="26">
        <f>C63*(1+'Retirement Savings Calculator -'!C$6)</f>
        <v>11621619.3853971</v>
      </c>
      <c r="F63" s="26">
        <f>D63+E63</f>
        <v>11630819.3853971</v>
      </c>
    </row>
    <row r="64" ht="19" customHeight="1">
      <c r="B64" s="23">
        <v>61</v>
      </c>
      <c r="C64" s="27">
        <f>F63</f>
        <v>11630819.3853971</v>
      </c>
      <c r="D64" s="25">
        <f>D63</f>
        <v>9200</v>
      </c>
      <c r="E64" s="26">
        <f>C64*(1+'Retirement Savings Calculator -'!C$6)</f>
        <v>12561284.9362289</v>
      </c>
      <c r="F64" s="26">
        <f>D64+E64</f>
        <v>12570484.9362289</v>
      </c>
    </row>
    <row r="65" ht="19" customHeight="1">
      <c r="B65" s="23">
        <v>62</v>
      </c>
      <c r="C65" s="27">
        <f>F64</f>
        <v>12570484.9362289</v>
      </c>
      <c r="D65" s="25">
        <f>D64</f>
        <v>9200</v>
      </c>
      <c r="E65" s="26">
        <f>C65*(1+'Retirement Savings Calculator -'!C$6)</f>
        <v>13576123.7311272</v>
      </c>
      <c r="F65" s="26">
        <f>D65+E65</f>
        <v>13585323.7311272</v>
      </c>
    </row>
    <row r="66" ht="19" customHeight="1">
      <c r="B66" s="23">
        <v>63</v>
      </c>
      <c r="C66" s="27">
        <f>F65</f>
        <v>13585323.7311272</v>
      </c>
      <c r="D66" s="25">
        <f>D65</f>
        <v>9200</v>
      </c>
      <c r="E66" s="26">
        <f>C66*(1+'Retirement Savings Calculator -'!C$6)</f>
        <v>14672149.6296174</v>
      </c>
      <c r="F66" s="26">
        <f>D66+E66</f>
        <v>14681349.6296174</v>
      </c>
    </row>
    <row r="67" ht="19" customHeight="1">
      <c r="B67" s="23">
        <v>64</v>
      </c>
      <c r="C67" s="27">
        <f>F66</f>
        <v>14681349.6296174</v>
      </c>
      <c r="D67" s="25">
        <f>D66</f>
        <v>9200</v>
      </c>
      <c r="E67" s="26">
        <f>C67*(1+'Retirement Savings Calculator -'!C$6)</f>
        <v>15855857.5999868</v>
      </c>
      <c r="F67" s="26">
        <f>D67+E67</f>
        <v>15865057.5999868</v>
      </c>
    </row>
    <row r="68" ht="19" customHeight="1">
      <c r="B68" s="23">
        <v>65</v>
      </c>
      <c r="C68" s="27">
        <f>F67</f>
        <v>15865057.5999868</v>
      </c>
      <c r="D68" s="25">
        <f>D67</f>
        <v>9200</v>
      </c>
      <c r="E68" s="26">
        <f>C68*(1+'Retirement Savings Calculator -'!C$6)</f>
        <v>17134262.2079857</v>
      </c>
      <c r="F68" s="26">
        <f>D68+E68</f>
        <v>17143462.2079857</v>
      </c>
    </row>
    <row r="69" ht="19" customHeight="1">
      <c r="B69" s="23">
        <v>66</v>
      </c>
      <c r="C69" s="27">
        <f>F68</f>
        <v>17143462.2079857</v>
      </c>
      <c r="D69" s="25">
        <f>D68</f>
        <v>9200</v>
      </c>
      <c r="E69" s="26">
        <f>C69*(1+'Retirement Savings Calculator -'!C$6)</f>
        <v>18514939.1846246</v>
      </c>
      <c r="F69" s="26">
        <f>D69+E69</f>
        <v>18524139.1846246</v>
      </c>
    </row>
    <row r="70" ht="19" customHeight="1">
      <c r="B70" s="23">
        <v>67</v>
      </c>
      <c r="C70" s="27">
        <f>F69</f>
        <v>18524139.1846246</v>
      </c>
      <c r="D70" s="25">
        <f>D69</f>
        <v>9200</v>
      </c>
      <c r="E70" s="26">
        <f>C70*(1+'Retirement Savings Calculator -'!C$6)</f>
        <v>20006070.3193946</v>
      </c>
      <c r="F70" s="26">
        <f>D70+E70</f>
        <v>20015270.3193946</v>
      </c>
    </row>
    <row r="71" ht="19" customHeight="1">
      <c r="B71" s="23">
        <v>68</v>
      </c>
      <c r="C71" s="27">
        <f>F70</f>
        <v>20015270.3193946</v>
      </c>
      <c r="D71" s="25">
        <f>D70</f>
        <v>9200</v>
      </c>
      <c r="E71" s="26">
        <f>C71*(1+'Retirement Savings Calculator -'!C$6)</f>
        <v>21616491.9449462</v>
      </c>
      <c r="F71" s="26">
        <f>D71+E71</f>
        <v>21625691.9449462</v>
      </c>
    </row>
    <row r="72" ht="19" customHeight="1">
      <c r="B72" s="23">
        <v>69</v>
      </c>
      <c r="C72" s="27">
        <f>F71</f>
        <v>21625691.9449462</v>
      </c>
      <c r="D72" s="25">
        <f>D71</f>
        <v>9200</v>
      </c>
      <c r="E72" s="26">
        <f>C72*(1+'Retirement Savings Calculator -'!C$6)</f>
        <v>23355747.3005419</v>
      </c>
      <c r="F72" s="26">
        <f>D72+E72</f>
        <v>23364947.3005419</v>
      </c>
    </row>
    <row r="73" ht="19" customHeight="1">
      <c r="B73" s="23">
        <v>70</v>
      </c>
      <c r="C73" s="27">
        <f>F72</f>
        <v>23364947.3005419</v>
      </c>
      <c r="D73" s="25">
        <f>D72</f>
        <v>9200</v>
      </c>
      <c r="E73" s="26">
        <f>C73*(1+'Retirement Savings Calculator -'!C$6)</f>
        <v>25234143.0845853</v>
      </c>
      <c r="F73" s="26">
        <f>D73+E73</f>
        <v>25243343.0845853</v>
      </c>
    </row>
    <row r="74" ht="19" customHeight="1">
      <c r="B74" s="23">
        <v>71</v>
      </c>
      <c r="C74" s="27">
        <f>F73</f>
        <v>25243343.0845853</v>
      </c>
      <c r="D74" s="25">
        <f>D73</f>
        <v>9200</v>
      </c>
      <c r="E74" s="26">
        <f>C74*(1+'Retirement Savings Calculator -'!C$6)</f>
        <v>27262810.5313521</v>
      </c>
      <c r="F74" s="26">
        <f>D74+E74</f>
        <v>27272010.5313521</v>
      </c>
    </row>
    <row r="75" ht="19" customHeight="1">
      <c r="B75" s="23">
        <v>72</v>
      </c>
      <c r="C75" s="27">
        <f>F74</f>
        <v>27272010.5313521</v>
      </c>
      <c r="D75" s="25">
        <f>D74</f>
        <v>9200</v>
      </c>
      <c r="E75" s="26">
        <f>C75*(1+'Retirement Savings Calculator -'!C$6)</f>
        <v>29453771.3738603</v>
      </c>
      <c r="F75" s="26">
        <f>D75+E75</f>
        <v>29462971.3738603</v>
      </c>
    </row>
    <row r="76" ht="19" customHeight="1">
      <c r="B76" s="23">
        <v>73</v>
      </c>
      <c r="C76" s="27">
        <f>F75</f>
        <v>29462971.3738603</v>
      </c>
      <c r="D76" s="25">
        <f>D75</f>
        <v>9200</v>
      </c>
      <c r="E76" s="26">
        <f>C76*(1+'Retirement Savings Calculator -'!C$6)</f>
        <v>31820009.0837691</v>
      </c>
      <c r="F76" s="26">
        <f>D76+E76</f>
        <v>31829209.0837691</v>
      </c>
    </row>
    <row r="77" ht="19" customHeight="1">
      <c r="B77" s="23">
        <v>74</v>
      </c>
      <c r="C77" s="27">
        <f>F76</f>
        <v>31829209.0837691</v>
      </c>
      <c r="D77" s="25">
        <f>D76</f>
        <v>9200</v>
      </c>
      <c r="E77" s="26">
        <f>C77*(1+'Retirement Savings Calculator -'!C$6)</f>
        <v>34375545.8104706</v>
      </c>
      <c r="F77" s="26">
        <f>D77+E77</f>
        <v>34384745.8104706</v>
      </c>
    </row>
    <row r="78" ht="19" customHeight="1">
      <c r="B78" s="23">
        <v>75</v>
      </c>
      <c r="C78" s="27">
        <f>F77</f>
        <v>34384745.8104706</v>
      </c>
      <c r="D78" s="25">
        <f>D77</f>
        <v>9200</v>
      </c>
      <c r="E78" s="26">
        <f>C78*(1+'Retirement Savings Calculator -'!C$6)</f>
        <v>37135525.4753082</v>
      </c>
      <c r="F78" s="26">
        <f>D78+E78</f>
        <v>37144725.4753082</v>
      </c>
    </row>
    <row r="79" ht="19" customHeight="1">
      <c r="B79" s="23">
        <v>76</v>
      </c>
      <c r="C79" s="27">
        <f>F78</f>
        <v>37144725.4753082</v>
      </c>
      <c r="D79" s="25">
        <f>D78</f>
        <v>9200</v>
      </c>
      <c r="E79" s="26">
        <f>C79*(1+'Retirement Savings Calculator -'!C$6)</f>
        <v>40116303.5133329</v>
      </c>
      <c r="F79" s="26">
        <f>D79+E79</f>
        <v>40125503.5133329</v>
      </c>
    </row>
    <row r="80" ht="19" customHeight="1">
      <c r="B80" s="23">
        <v>77</v>
      </c>
      <c r="C80" s="27">
        <f>F79</f>
        <v>40125503.5133329</v>
      </c>
      <c r="D80" s="25">
        <f>D79</f>
        <v>9200</v>
      </c>
      <c r="E80" s="26">
        <f>C80*(1+'Retirement Savings Calculator -'!C$6)</f>
        <v>43335543.7943995</v>
      </c>
      <c r="F80" s="26">
        <f>D80+E80</f>
        <v>43344743.7943995</v>
      </c>
    </row>
    <row r="81" ht="19" customHeight="1">
      <c r="B81" s="23">
        <v>78</v>
      </c>
      <c r="C81" s="27">
        <f>F80</f>
        <v>43344743.7943995</v>
      </c>
      <c r="D81" s="25">
        <f>D80</f>
        <v>9200</v>
      </c>
      <c r="E81" s="26">
        <f>C81*(1+'Retirement Savings Calculator -'!C$6)</f>
        <v>46812323.2979515</v>
      </c>
      <c r="F81" s="26">
        <f>D81+E81</f>
        <v>46821523.2979515</v>
      </c>
    </row>
    <row r="82" ht="19" customHeight="1">
      <c r="B82" s="23">
        <v>79</v>
      </c>
      <c r="C82" s="27">
        <f>F81</f>
        <v>46821523.2979515</v>
      </c>
      <c r="D82" s="25">
        <f>D81</f>
        <v>9200</v>
      </c>
      <c r="E82" s="26">
        <f>C82*(1+'Retirement Savings Calculator -'!C$6)</f>
        <v>50567245.1617876</v>
      </c>
      <c r="F82" s="26">
        <f>D82+E82</f>
        <v>50576445.1617876</v>
      </c>
    </row>
    <row r="83" ht="19" customHeight="1">
      <c r="B83" s="23">
        <v>80</v>
      </c>
      <c r="C83" s="27">
        <f>F82</f>
        <v>50576445.1617876</v>
      </c>
      <c r="D83" s="25">
        <f>D82</f>
        <v>9200</v>
      </c>
      <c r="E83" s="26">
        <f>C83*(1+'Retirement Savings Calculator -'!C$6)</f>
        <v>54622560.7747306</v>
      </c>
      <c r="F83" s="26">
        <f>D83+E83</f>
        <v>54631760.7747306</v>
      </c>
    </row>
    <row r="84" ht="19" customHeight="1">
      <c r="B84" s="23">
        <v>81</v>
      </c>
      <c r="C84" s="27">
        <f>F83</f>
        <v>54631760.7747306</v>
      </c>
      <c r="D84" s="25">
        <f>D83</f>
        <v>9200</v>
      </c>
      <c r="E84" s="26">
        <f>C84*(1+'Retirement Savings Calculator -'!C$6)</f>
        <v>59002301.636709</v>
      </c>
      <c r="F84" s="26">
        <f>D84+E84</f>
        <v>59011501.636709</v>
      </c>
    </row>
    <row r="85" ht="19" customHeight="1">
      <c r="B85" s="23">
        <v>82</v>
      </c>
      <c r="C85" s="27">
        <f>F84</f>
        <v>59011501.636709</v>
      </c>
      <c r="D85" s="25">
        <f>D84</f>
        <v>9200</v>
      </c>
      <c r="E85" s="26">
        <f>C85*(1+'Retirement Savings Calculator -'!C$6)</f>
        <v>63732421.7676457</v>
      </c>
      <c r="F85" s="26">
        <f>D85+E85</f>
        <v>63741621.7676457</v>
      </c>
    </row>
    <row r="86" ht="19" customHeight="1">
      <c r="B86" s="23">
        <v>83</v>
      </c>
      <c r="C86" s="27">
        <f>F85</f>
        <v>63741621.7676457</v>
      </c>
      <c r="D86" s="25">
        <f>D85</f>
        <v>9200</v>
      </c>
      <c r="E86" s="26">
        <f>C86*(1+'Retirement Savings Calculator -'!C$6)</f>
        <v>68840951.5090574</v>
      </c>
      <c r="F86" s="26">
        <f>D86+E86</f>
        <v>68850151.5090574</v>
      </c>
    </row>
    <row r="87" ht="19" customHeight="1">
      <c r="B87" s="23">
        <v>84</v>
      </c>
      <c r="C87" s="27">
        <f>F86</f>
        <v>68850151.5090574</v>
      </c>
      <c r="D87" s="25">
        <f>D86</f>
        <v>9200</v>
      </c>
      <c r="E87" s="26">
        <f>C87*(1+'Retirement Savings Calculator -'!C$6)</f>
        <v>74358163.62978201</v>
      </c>
      <c r="F87" s="26">
        <f>D87+E87</f>
        <v>74367363.62978201</v>
      </c>
    </row>
    <row r="88" ht="19" customHeight="1">
      <c r="B88" s="23">
        <v>85</v>
      </c>
      <c r="C88" s="27">
        <f>F87</f>
        <v>74367363.62978201</v>
      </c>
      <c r="D88" s="25">
        <f>D87</f>
        <v>9200</v>
      </c>
      <c r="E88" s="26">
        <f>C88*(1+'Retirement Savings Calculator -'!C$6)</f>
        <v>80316752.7201646</v>
      </c>
      <c r="F88" s="26">
        <f>D88+E88</f>
        <v>80325952.7201646</v>
      </c>
    </row>
    <row r="89" ht="19" customHeight="1">
      <c r="B89" s="23">
        <v>86</v>
      </c>
      <c r="C89" s="27">
        <f>F88</f>
        <v>80325952.7201646</v>
      </c>
      <c r="D89" s="25">
        <f>D88</f>
        <v>9200</v>
      </c>
      <c r="E89" s="26">
        <f>C89*(1+'Retirement Savings Calculator -'!C$6)</f>
        <v>86752028.9377778</v>
      </c>
      <c r="F89" s="26">
        <f>D89+E89</f>
        <v>86761228.9377778</v>
      </c>
    </row>
    <row r="90" ht="19" customHeight="1">
      <c r="B90" s="23">
        <v>87</v>
      </c>
      <c r="C90" s="27">
        <f>F89</f>
        <v>86761228.9377778</v>
      </c>
      <c r="D90" s="25">
        <f>D89</f>
        <v>9200</v>
      </c>
      <c r="E90" s="26">
        <f>C90*(1+'Retirement Savings Calculator -'!C$6)</f>
        <v>93702127.2528</v>
      </c>
      <c r="F90" s="26">
        <f>D90+E90</f>
        <v>93711327.2528</v>
      </c>
    </row>
    <row r="91" ht="19" customHeight="1">
      <c r="B91" s="23">
        <v>88</v>
      </c>
      <c r="C91" s="27">
        <f>F90</f>
        <v>93711327.2528</v>
      </c>
      <c r="D91" s="25">
        <f>D90</f>
        <v>9200</v>
      </c>
      <c r="E91" s="26">
        <f>C91*(1+'Retirement Savings Calculator -'!C$6)</f>
        <v>101208233.433024</v>
      </c>
      <c r="F91" s="26">
        <f>D91+E91</f>
        <v>101217433.433024</v>
      </c>
    </row>
    <row r="92" ht="19" customHeight="1">
      <c r="B92" s="23">
        <v>89</v>
      </c>
      <c r="C92" s="27">
        <f>F91</f>
        <v>101217433.433024</v>
      </c>
      <c r="D92" s="25">
        <f>D91</f>
        <v>9200</v>
      </c>
      <c r="E92" s="26">
        <f>C92*(1+'Retirement Savings Calculator -'!C$6)</f>
        <v>109314828.107666</v>
      </c>
      <c r="F92" s="26">
        <f>D92+E92</f>
        <v>109324028.107666</v>
      </c>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B2:E89"/>
  <sheetViews>
    <sheetView workbookViewId="0" showGridLines="0" defaultGridColor="1">
      <pane topLeftCell="C3" xSplit="2" ySplit="2" activePane="bottomRight" state="frozen"/>
    </sheetView>
  </sheetViews>
  <sheetFormatPr defaultColWidth="16.3333" defaultRowHeight="19.9" customHeight="1" outlineLevelRow="0" outlineLevelCol="0"/>
  <cols>
    <col min="1" max="1" width="6.42188" style="28" customWidth="1"/>
    <col min="2" max="5" width="16.3516" style="28" customWidth="1"/>
    <col min="6" max="16384" width="16.3516" style="28" customWidth="1"/>
  </cols>
  <sheetData>
    <row r="1" ht="42.4" customHeight="1"/>
    <row r="2" ht="30.2" customHeight="1">
      <c r="B2" t="s" s="18">
        <v>18</v>
      </c>
      <c r="C2" t="s" s="18">
        <v>23</v>
      </c>
      <c r="D2" t="s" s="18">
        <v>24</v>
      </c>
      <c r="E2" t="s" s="18">
        <v>25</v>
      </c>
    </row>
    <row r="3" ht="19.2" customHeight="1">
      <c r="B3" s="19">
        <v>1</v>
      </c>
      <c r="C3" s="20">
        <f>'Retirement Savings Calculator -'!C15</f>
        <v>287495.848836916</v>
      </c>
      <c r="D3" s="29">
        <f>(C3-E3)*('Retirement Savings Calculator -'!C$6-'Retirement Savings Calculator -'!C$7)</f>
        <v>12161.0744058015</v>
      </c>
      <c r="E3" s="29">
        <f>C3*'Retirement Savings Calculator -'!C$8</f>
        <v>17249.750930215</v>
      </c>
    </row>
    <row r="4" ht="19" customHeight="1">
      <c r="B4" s="23">
        <v>2</v>
      </c>
      <c r="C4" s="24">
        <f>C3+D3-E3</f>
        <v>282407.172312503</v>
      </c>
      <c r="D4" s="30">
        <f>(C4-E4)*('Retirement Savings Calculator -'!C$6-'Retirement Savings Calculator -'!C$7)</f>
        <v>11932.083962203</v>
      </c>
      <c r="E4" s="30">
        <f>E3</f>
        <v>17249.750930215</v>
      </c>
    </row>
    <row r="5" ht="19" customHeight="1">
      <c r="B5" s="23">
        <v>3</v>
      </c>
      <c r="C5" s="24">
        <f>C4+D4-E4</f>
        <v>277089.505344491</v>
      </c>
      <c r="D5" s="30">
        <f>(C5-E5)*('Retirement Savings Calculator -'!C$6-'Retirement Savings Calculator -'!C$7)</f>
        <v>11692.7889486424</v>
      </c>
      <c r="E5" s="30">
        <f>E4</f>
        <v>17249.750930215</v>
      </c>
    </row>
    <row r="6" ht="19" customHeight="1">
      <c r="B6" s="23">
        <v>4</v>
      </c>
      <c r="C6" s="24">
        <f>C5+D5-E5</f>
        <v>271532.543362918</v>
      </c>
      <c r="D6" s="30">
        <f>(C6-E6)*('Retirement Savings Calculator -'!C$6-'Retirement Savings Calculator -'!C$7)</f>
        <v>11442.7256594716</v>
      </c>
      <c r="E6" s="30">
        <f>E5</f>
        <v>17249.750930215</v>
      </c>
    </row>
    <row r="7" ht="19" customHeight="1">
      <c r="B7" s="23">
        <f>$B6+1</f>
        <v>5</v>
      </c>
      <c r="C7" s="24">
        <f>C6+D6-E6</f>
        <v>265725.518092175</v>
      </c>
      <c r="D7" s="30">
        <f>(C7-E7)*('Retirement Savings Calculator -'!C$6-'Retirement Savings Calculator -'!C$7)</f>
        <v>11181.4095222882</v>
      </c>
      <c r="E7" s="30">
        <f>E6</f>
        <v>17249.750930215</v>
      </c>
    </row>
    <row r="8" ht="19" customHeight="1">
      <c r="B8" s="23">
        <f>$B7+1</f>
        <v>6</v>
      </c>
      <c r="C8" s="24">
        <f>C7+D7-E7</f>
        <v>259657.176684248</v>
      </c>
      <c r="D8" s="30">
        <f>(C8-E8)*('Retirement Savings Calculator -'!C$6-'Retirement Savings Calculator -'!C$7)</f>
        <v>10908.3341589315</v>
      </c>
      <c r="E8" s="30">
        <f>E7</f>
        <v>17249.750930215</v>
      </c>
    </row>
    <row r="9" ht="19" customHeight="1">
      <c r="B9" s="23">
        <f>$B8+1</f>
        <v>7</v>
      </c>
      <c r="C9" s="24">
        <f>C8+D8-E8</f>
        <v>253315.759912965</v>
      </c>
      <c r="D9" s="30">
        <f>(C9-E9)*('Retirement Savings Calculator -'!C$6-'Retirement Savings Calculator -'!C$7)</f>
        <v>10622.9704042238</v>
      </c>
      <c r="E9" s="30">
        <f>E8</f>
        <v>17249.750930215</v>
      </c>
    </row>
    <row r="10" ht="19" customHeight="1">
      <c r="B10" s="23">
        <f>$B9+1</f>
        <v>8</v>
      </c>
      <c r="C10" s="24">
        <f>C9+D9-E9</f>
        <v>246688.979386974</v>
      </c>
      <c r="D10" s="30">
        <f>(C10-E10)*('Retirement Savings Calculator -'!C$6-'Retirement Savings Calculator -'!C$7)</f>
        <v>10324.7652805542</v>
      </c>
      <c r="E10" s="30">
        <f>E9</f>
        <v>17249.750930215</v>
      </c>
    </row>
    <row r="11" ht="19" customHeight="1">
      <c r="B11" s="23">
        <f>$B10+1</f>
        <v>9</v>
      </c>
      <c r="C11" s="24">
        <f>C10+D10-E10</f>
        <v>239763.993737313</v>
      </c>
      <c r="D11" s="30">
        <f>(C11-E11)*('Retirement Savings Calculator -'!C$6-'Retirement Savings Calculator -'!C$7)</f>
        <v>10013.1409263194</v>
      </c>
      <c r="E11" s="30">
        <f>E10</f>
        <v>17249.750930215</v>
      </c>
    </row>
    <row r="12" ht="19" customHeight="1">
      <c r="B12" s="23">
        <f>$B11+1</f>
        <v>10</v>
      </c>
      <c r="C12" s="24">
        <f>C11+D11-E11</f>
        <v>232527.383733417</v>
      </c>
      <c r="D12" s="30">
        <f>(C12-E12)*('Retirement Savings Calculator -'!C$6-'Retirement Savings Calculator -'!C$7)</f>
        <v>9687.493476144091</v>
      </c>
      <c r="E12" s="30">
        <f>E11</f>
        <v>17249.750930215</v>
      </c>
    </row>
    <row r="13" ht="19" customHeight="1">
      <c r="B13" s="23">
        <f>$B12+1</f>
        <v>11</v>
      </c>
      <c r="C13" s="24">
        <f>C12+D12-E12</f>
        <v>224965.126279346</v>
      </c>
      <c r="D13" s="30">
        <f>(C13-E13)*('Retirement Savings Calculator -'!C$6-'Retirement Savings Calculator -'!C$7)</f>
        <v>9347.191890710899</v>
      </c>
      <c r="E13" s="30">
        <f>E12</f>
        <v>17249.750930215</v>
      </c>
    </row>
    <row r="14" ht="19" customHeight="1">
      <c r="B14" s="23">
        <f>$B13+1</f>
        <v>12</v>
      </c>
      <c r="C14" s="24">
        <f>C13+D13-E13</f>
        <v>217062.567239842</v>
      </c>
      <c r="D14" s="30">
        <f>(C14-E14)*('Retirement Savings Calculator -'!C$6-'Retirement Savings Calculator -'!C$7)</f>
        <v>8991.576733933220</v>
      </c>
      <c r="E14" s="30">
        <f>E13</f>
        <v>17249.750930215</v>
      </c>
    </row>
    <row r="15" ht="19" customHeight="1">
      <c r="B15" s="23">
        <f>$B14+1</f>
        <v>13</v>
      </c>
      <c r="C15" s="24">
        <f>C14+D14-E14</f>
        <v>208804.39304356</v>
      </c>
      <c r="D15" s="30">
        <f>(C15-E15)*('Retirement Savings Calculator -'!C$6-'Retirement Savings Calculator -'!C$7)</f>
        <v>8619.958895100530</v>
      </c>
      <c r="E15" s="30">
        <f>E14</f>
        <v>17249.750930215</v>
      </c>
    </row>
    <row r="16" ht="19" customHeight="1">
      <c r="B16" s="23">
        <f>$B15+1</f>
        <v>14</v>
      </c>
      <c r="C16" s="24">
        <f>C15+D15-E15</f>
        <v>200174.601008446</v>
      </c>
      <c r="D16" s="30">
        <f>(C16-E16)*('Retirement Savings Calculator -'!C$6-'Retirement Savings Calculator -'!C$7)</f>
        <v>8231.618253520401</v>
      </c>
      <c r="E16" s="30">
        <f>E15</f>
        <v>17249.750930215</v>
      </c>
    </row>
    <row r="17" ht="19" customHeight="1">
      <c r="B17" s="23">
        <f>$B16+1</f>
        <v>15</v>
      </c>
      <c r="C17" s="24">
        <f>C16+D16-E16</f>
        <v>191156.468331751</v>
      </c>
      <c r="D17" s="30">
        <f>(C17-E17)*('Retirement Savings Calculator -'!C$6-'Retirement Savings Calculator -'!C$7)</f>
        <v>7825.802283069120</v>
      </c>
      <c r="E17" s="30">
        <f>E16</f>
        <v>17249.750930215</v>
      </c>
    </row>
    <row r="18" ht="19" customHeight="1">
      <c r="B18" s="23">
        <f>$B17+1</f>
        <v>16</v>
      </c>
      <c r="C18" s="24">
        <f>C17+D17-E17</f>
        <v>181732.519684605</v>
      </c>
      <c r="D18" s="30">
        <f>(C18-E18)*('Retirement Savings Calculator -'!C$6-'Retirement Savings Calculator -'!C$7)</f>
        <v>7401.724593947550</v>
      </c>
      <c r="E18" s="30">
        <f>E17</f>
        <v>17249.750930215</v>
      </c>
    </row>
    <row r="19" ht="19" customHeight="1">
      <c r="B19" s="23">
        <f>$B18+1</f>
        <v>17</v>
      </c>
      <c r="C19" s="24">
        <f>C18+D18-E18</f>
        <v>171884.493348338</v>
      </c>
      <c r="D19" s="30">
        <f>(C19-E19)*('Retirement Savings Calculator -'!C$6-'Retirement Savings Calculator -'!C$7)</f>
        <v>6958.563408815540</v>
      </c>
      <c r="E19" s="30">
        <f>E18</f>
        <v>17249.750930215</v>
      </c>
    </row>
    <row r="20" ht="19" customHeight="1">
      <c r="B20" s="23">
        <f>$B19+1</f>
        <v>18</v>
      </c>
      <c r="C20" s="24">
        <f>C19+D19-E19</f>
        <v>161593.305826939</v>
      </c>
      <c r="D20" s="30">
        <f>(C20-E20)*('Retirement Savings Calculator -'!C$6-'Retirement Savings Calculator -'!C$7)</f>
        <v>6495.459970352580</v>
      </c>
      <c r="E20" s="30">
        <f>E19</f>
        <v>17249.750930215</v>
      </c>
    </row>
    <row r="21" ht="19" customHeight="1">
      <c r="B21" s="23">
        <f>$B20+1</f>
        <v>19</v>
      </c>
      <c r="C21" s="24">
        <f>C20+D20-E20</f>
        <v>150839.014867077</v>
      </c>
      <c r="D21" s="30">
        <f>(C21-E21)*('Retirement Savings Calculator -'!C$6-'Retirement Savings Calculator -'!C$7)</f>
        <v>6011.516877158790</v>
      </c>
      <c r="E21" s="30">
        <f>E20</f>
        <v>17249.750930215</v>
      </c>
    </row>
    <row r="22" ht="19" customHeight="1">
      <c r="B22" s="23">
        <f>$B21+1</f>
        <v>20</v>
      </c>
      <c r="C22" s="24">
        <f>C21+D21-E21</f>
        <v>139600.780814021</v>
      </c>
      <c r="D22" s="30">
        <f>(C22-E22)*('Retirement Savings Calculator -'!C$6-'Retirement Savings Calculator -'!C$7)</f>
        <v>5505.796344771270</v>
      </c>
      <c r="E22" s="30">
        <f>E21</f>
        <v>17249.750930215</v>
      </c>
    </row>
    <row r="23" ht="19" customHeight="1">
      <c r="B23" s="23">
        <f>$B22+1</f>
        <v>21</v>
      </c>
      <c r="C23" s="24">
        <f>C22+D22-E22</f>
        <v>127856.826228577</v>
      </c>
      <c r="D23" s="30">
        <f>(C23-E23)*('Retirement Savings Calculator -'!C$6-'Retirement Savings Calculator -'!C$7)</f>
        <v>4977.318388426290</v>
      </c>
      <c r="E23" s="30">
        <f>E22</f>
        <v>17249.750930215</v>
      </c>
    </row>
    <row r="24" ht="19" customHeight="1">
      <c r="B24" s="23">
        <f>$B23+1</f>
        <v>22</v>
      </c>
      <c r="C24" s="24">
        <f>C23+D23-E23</f>
        <v>115584.393686788</v>
      </c>
      <c r="D24" s="30">
        <f>(C24-E24)*('Retirement Savings Calculator -'!C$6-'Retirement Savings Calculator -'!C$7)</f>
        <v>4425.058924045790</v>
      </c>
      <c r="E24" s="30">
        <f>E23</f>
        <v>17249.750930215</v>
      </c>
    </row>
    <row r="25" ht="19" customHeight="1">
      <c r="B25" s="23">
        <f>$B24+1</f>
        <v>23</v>
      </c>
      <c r="C25" s="24">
        <f>C24+D24-E24</f>
        <v>102759.701680619</v>
      </c>
      <c r="D25" s="30">
        <f>(C25-E25)*('Retirement Savings Calculator -'!C$6-'Retirement Savings Calculator -'!C$7)</f>
        <v>3847.947783768180</v>
      </c>
      <c r="E25" s="30">
        <f>E24</f>
        <v>17249.750930215</v>
      </c>
    </row>
    <row r="26" ht="19" customHeight="1">
      <c r="B26" s="23">
        <f>$B25+1</f>
        <v>24</v>
      </c>
      <c r="C26" s="24">
        <f>C25+D25-E25</f>
        <v>89357.8985341722</v>
      </c>
      <c r="D26" s="30">
        <f>(C26-E26)*('Retirement Savings Calculator -'!C$6-'Retirement Savings Calculator -'!C$7)</f>
        <v>3244.866642178070</v>
      </c>
      <c r="E26" s="30">
        <f>E25</f>
        <v>17249.750930215</v>
      </c>
    </row>
    <row r="27" ht="19" customHeight="1">
      <c r="B27" s="23">
        <f>$B26+1</f>
        <v>25</v>
      </c>
      <c r="C27" s="24">
        <f>C26+D26-E26</f>
        <v>75353.0142461353</v>
      </c>
      <c r="D27" s="30">
        <f>(C27-E27)*('Retirement Savings Calculator -'!C$6-'Retirement Savings Calculator -'!C$7)</f>
        <v>2614.646849216410</v>
      </c>
      <c r="E27" s="30">
        <f>E26</f>
        <v>17249.750930215</v>
      </c>
    </row>
    <row r="28" ht="19" customHeight="1">
      <c r="B28" s="23">
        <f>$B27+1</f>
        <v>26</v>
      </c>
      <c r="C28" s="24">
        <f>C27+D27-E27</f>
        <v>60717.9101651367</v>
      </c>
      <c r="D28" s="30">
        <f>(C28-E28)*('Retirement Savings Calculator -'!C$6-'Retirement Savings Calculator -'!C$7)</f>
        <v>1956.067165571480</v>
      </c>
      <c r="E28" s="30">
        <f>E27</f>
        <v>17249.750930215</v>
      </c>
    </row>
    <row r="29" ht="19" customHeight="1">
      <c r="B29" s="23">
        <f>$B28+1</f>
        <v>27</v>
      </c>
      <c r="C29" s="24">
        <f>C28+D28-E28</f>
        <v>45424.2264004932</v>
      </c>
      <c r="D29" s="30">
        <f>(C29-E29)*('Retirement Savings Calculator -'!C$6-'Retirement Savings Calculator -'!C$7)</f>
        <v>1267.851396162520</v>
      </c>
      <c r="E29" s="30">
        <f>E28</f>
        <v>17249.750930215</v>
      </c>
    </row>
    <row r="30" ht="19" customHeight="1">
      <c r="B30" s="23">
        <f>$B29+1</f>
        <v>28</v>
      </c>
      <c r="C30" s="24">
        <f>C29+D29-E29</f>
        <v>29442.3268664407</v>
      </c>
      <c r="D30" s="30">
        <f>(C30-E30)*('Retirement Savings Calculator -'!C$6-'Retirement Savings Calculator -'!C$7)</f>
        <v>548.665917130157</v>
      </c>
      <c r="E30" s="30">
        <f>E29</f>
        <v>17249.750930215</v>
      </c>
    </row>
    <row r="31" ht="19" customHeight="1">
      <c r="B31" s="23">
        <f>$B30+1</f>
        <v>29</v>
      </c>
      <c r="C31" s="24">
        <f>C30+D30-E30</f>
        <v>12741.2418533559</v>
      </c>
      <c r="D31" s="30">
        <f>(C31-E31)*('Retirement Savings Calculator -'!C$6-'Retirement Savings Calculator -'!C$7)</f>
        <v>-202.882908458660</v>
      </c>
      <c r="E31" s="30">
        <f>E30</f>
        <v>17249.750930215</v>
      </c>
    </row>
    <row r="32" ht="19" customHeight="1">
      <c r="B32" s="23">
        <f>$B31+1</f>
        <v>30</v>
      </c>
      <c r="C32" s="24">
        <f>C31+D31-E31</f>
        <v>-4711.391985317760</v>
      </c>
      <c r="D32" s="30">
        <f>(C32-E32)*('Retirement Savings Calculator -'!C$6-'Retirement Savings Calculator -'!C$7)</f>
        <v>-988.251431198974</v>
      </c>
      <c r="E32" s="30">
        <f>E31</f>
        <v>17249.750930215</v>
      </c>
    </row>
    <row r="33" ht="19" customHeight="1">
      <c r="B33" s="23">
        <f>$B32+1</f>
        <v>31</v>
      </c>
      <c r="C33" s="24">
        <f>C32+D32-E32</f>
        <v>-22949.3943467317</v>
      </c>
      <c r="D33" s="30">
        <f>(C33-E33)*('Retirement Savings Calculator -'!C$6-'Retirement Savings Calculator -'!C$7)</f>
        <v>-1808.9615374626</v>
      </c>
      <c r="E33" s="30">
        <f>E32</f>
        <v>17249.750930215</v>
      </c>
    </row>
    <row r="34" ht="19" customHeight="1">
      <c r="B34" s="23">
        <f>$B33+1</f>
        <v>32</v>
      </c>
      <c r="C34" s="24">
        <f>C33+D33-E33</f>
        <v>-42008.1068144093</v>
      </c>
      <c r="D34" s="30">
        <f>(C34-E34)*('Retirement Savings Calculator -'!C$6-'Retirement Savings Calculator -'!C$7)</f>
        <v>-2666.603598508090</v>
      </c>
      <c r="E34" s="30">
        <f>E33</f>
        <v>17249.750930215</v>
      </c>
    </row>
    <row r="35" ht="19" customHeight="1">
      <c r="B35" s="23">
        <f>$B34+1</f>
        <v>33</v>
      </c>
      <c r="C35" s="24">
        <f>C34+D34-E34</f>
        <v>-61924.4613431324</v>
      </c>
      <c r="D35" s="30">
        <f>(C35-E35)*('Retirement Savings Calculator -'!C$6-'Retirement Savings Calculator -'!C$7)</f>
        <v>-3562.839552300630</v>
      </c>
      <c r="E35" s="30">
        <f>E34</f>
        <v>17249.750930215</v>
      </c>
    </row>
    <row r="36" ht="19" customHeight="1">
      <c r="B36" s="23">
        <f>$B35+1</f>
        <v>34</v>
      </c>
      <c r="C36" s="24">
        <f>C35+D35-E35</f>
        <v>-82737.051825648</v>
      </c>
      <c r="D36" s="30">
        <f>(C36-E36)*('Retirement Savings Calculator -'!C$6-'Retirement Savings Calculator -'!C$7)</f>
        <v>-4499.406124013840</v>
      </c>
      <c r="E36" s="30">
        <f>E35</f>
        <v>17249.750930215</v>
      </c>
    </row>
    <row r="37" ht="19" customHeight="1">
      <c r="B37" s="23">
        <f>$B36+1</f>
        <v>35</v>
      </c>
      <c r="C37" s="24">
        <f>C36+D36-E36</f>
        <v>-104486.208879877</v>
      </c>
      <c r="D37" s="30">
        <f>(C37-E37)*('Retirement Savings Calculator -'!C$6-'Retirement Savings Calculator -'!C$7)</f>
        <v>-5478.118191454140</v>
      </c>
      <c r="E37" s="30">
        <f>E36</f>
        <v>17249.750930215</v>
      </c>
    </row>
    <row r="38" ht="19" customHeight="1">
      <c r="B38" s="23">
        <f>$B37+1</f>
        <v>36</v>
      </c>
      <c r="C38" s="24">
        <f>C37+D37-E37</f>
        <v>-127214.078001546</v>
      </c>
      <c r="D38" s="30">
        <f>(C38-E38)*('Retirement Savings Calculator -'!C$6-'Retirement Savings Calculator -'!C$7)</f>
        <v>-6500.872301929250</v>
      </c>
      <c r="E38" s="30">
        <f>E37</f>
        <v>17249.750930215</v>
      </c>
    </row>
    <row r="39" ht="19" customHeight="1">
      <c r="B39" s="23">
        <f>$B38+1</f>
        <v>37</v>
      </c>
      <c r="C39" s="24">
        <f>C38+D38-E38</f>
        <v>-150964.70123369</v>
      </c>
      <c r="D39" s="30">
        <f>(C39-E39)*('Retirement Savings Calculator -'!C$6-'Retirement Savings Calculator -'!C$7)</f>
        <v>-7569.650347375730</v>
      </c>
      <c r="E39" s="30">
        <f>E38</f>
        <v>17249.750930215</v>
      </c>
    </row>
    <row r="40" ht="19" customHeight="1">
      <c r="B40" s="23">
        <f>$B39+1</f>
        <v>38</v>
      </c>
      <c r="C40" s="24">
        <f>C39+D39-E39</f>
        <v>-175784.102511281</v>
      </c>
      <c r="D40" s="30">
        <f>(C40-E40)*('Retirement Savings Calculator -'!C$6-'Retirement Savings Calculator -'!C$7)</f>
        <v>-8686.523404867319</v>
      </c>
      <c r="E40" s="30">
        <f>E39</f>
        <v>17249.750930215</v>
      </c>
    </row>
    <row r="41" ht="19" customHeight="1">
      <c r="B41" s="23">
        <f>$B40+1</f>
        <v>39</v>
      </c>
      <c r="C41" s="24">
        <f>C40+D40-E40</f>
        <v>-201720.376846363</v>
      </c>
      <c r="D41" s="30">
        <f>(C41-E41)*('Retirement Savings Calculator -'!C$6-'Retirement Savings Calculator -'!C$7)</f>
        <v>-9853.655749946010</v>
      </c>
      <c r="E41" s="30">
        <f>E40</f>
        <v>17249.750930215</v>
      </c>
    </row>
    <row r="42" ht="19" customHeight="1">
      <c r="B42" s="23">
        <f>$B41+1</f>
        <v>40</v>
      </c>
      <c r="C42" s="24">
        <f>C41+D41-E41</f>
        <v>-228823.783526524</v>
      </c>
      <c r="D42" s="30">
        <f>(C42-E42)*('Retirement Savings Calculator -'!C$6-'Retirement Savings Calculator -'!C$7)</f>
        <v>-11073.3090505533</v>
      </c>
      <c r="E42" s="30">
        <f>E41</f>
        <v>17249.750930215</v>
      </c>
    </row>
    <row r="43" ht="19" customHeight="1">
      <c r="B43" s="23">
        <f>$B42+1</f>
        <v>41</v>
      </c>
      <c r="C43" s="24">
        <f>C42+D42-E42</f>
        <v>-257146.843507292</v>
      </c>
      <c r="D43" s="30">
        <f>(C43-E43)*('Retirement Savings Calculator -'!C$6-'Retirement Savings Calculator -'!C$7)</f>
        <v>-12347.8467496878</v>
      </c>
      <c r="E43" s="30">
        <f>E42</f>
        <v>17249.750930215</v>
      </c>
    </row>
    <row r="44" ht="19" customHeight="1">
      <c r="B44" s="23">
        <f>$B43+1</f>
        <v>42</v>
      </c>
      <c r="C44" s="24">
        <f>C43+D43-E43</f>
        <v>-286744.441187195</v>
      </c>
      <c r="D44" s="30">
        <f>(C44-E44)*('Retirement Savings Calculator -'!C$6-'Retirement Savings Calculator -'!C$7)</f>
        <v>-13679.7386452835</v>
      </c>
      <c r="E44" s="30">
        <f>E43</f>
        <v>17249.750930215</v>
      </c>
    </row>
    <row r="45" ht="19" customHeight="1">
      <c r="B45" s="23">
        <f>$B44+1</f>
        <v>43</v>
      </c>
      <c r="C45" s="24">
        <f>C44+D44-E44</f>
        <v>-317673.930762694</v>
      </c>
      <c r="D45" s="30">
        <f>(C45-E45)*('Retirement Savings Calculator -'!C$6-'Retirement Savings Calculator -'!C$7)</f>
        <v>-15071.5656761809</v>
      </c>
      <c r="E45" s="30">
        <f>E44</f>
        <v>17249.750930215</v>
      </c>
    </row>
    <row r="46" ht="19" customHeight="1">
      <c r="B46" s="23">
        <f>$B45+1</f>
        <v>44</v>
      </c>
      <c r="C46" s="24">
        <f>C45+D45-E45</f>
        <v>-349995.24736909</v>
      </c>
      <c r="D46" s="30">
        <f>(C46-E46)*('Retirement Savings Calculator -'!C$6-'Retirement Savings Calculator -'!C$7)</f>
        <v>-16526.0249234687</v>
      </c>
      <c r="E46" s="30">
        <f>E45</f>
        <v>17249.750930215</v>
      </c>
    </row>
    <row r="47" ht="19" customHeight="1">
      <c r="B47" s="23">
        <f>$B46+1</f>
        <v>45</v>
      </c>
      <c r="C47" s="24">
        <f>C46+D46-E46</f>
        <v>-383771.023222774</v>
      </c>
      <c r="D47" s="30">
        <f>(C47-E47)*('Retirement Savings Calculator -'!C$6-'Retirement Savings Calculator -'!C$7)</f>
        <v>-18045.9348368845</v>
      </c>
      <c r="E47" s="30">
        <f>E46</f>
        <v>17249.750930215</v>
      </c>
    </row>
    <row r="48" ht="19" customHeight="1">
      <c r="B48" s="23">
        <f>$B47+1</f>
        <v>46</v>
      </c>
      <c r="C48" s="24">
        <f>C47+D47-E47</f>
        <v>-419066.708989874</v>
      </c>
      <c r="D48" s="30">
        <f>(C48-E48)*('Retirement Savings Calculator -'!C$6-'Retirement Savings Calculator -'!C$7)</f>
        <v>-19634.240696404</v>
      </c>
      <c r="E48" s="30">
        <f>E47</f>
        <v>17249.750930215</v>
      </c>
    </row>
    <row r="49" ht="19" customHeight="1">
      <c r="B49" s="23">
        <f>$B48+1</f>
        <v>47</v>
      </c>
      <c r="C49" s="24">
        <f>C48+D48-E48</f>
        <v>-455950.700616493</v>
      </c>
      <c r="D49" s="30">
        <f>(C49-E49)*('Retirement Savings Calculator -'!C$6-'Retirement Savings Calculator -'!C$7)</f>
        <v>-21294.0203196019</v>
      </c>
      <c r="E49" s="30">
        <f>E48</f>
        <v>17249.750930215</v>
      </c>
    </row>
    <row r="50" ht="19" customHeight="1">
      <c r="B50" s="23">
        <f>$B49+1</f>
        <v>48</v>
      </c>
      <c r="C50" s="24">
        <f>C49+D49-E49</f>
        <v>-494494.47186631</v>
      </c>
      <c r="D50" s="30">
        <f>(C50-E50)*('Retirement Savings Calculator -'!C$6-'Retirement Savings Calculator -'!C$7)</f>
        <v>-23028.4900258436</v>
      </c>
      <c r="E50" s="30">
        <f>E49</f>
        <v>17249.750930215</v>
      </c>
    </row>
    <row r="51" ht="19" customHeight="1">
      <c r="B51" s="23">
        <f>$B50+1</f>
        <v>49</v>
      </c>
      <c r="C51" s="24">
        <f>C50+D50-E50</f>
        <v>-534772.712822369</v>
      </c>
      <c r="D51" s="30">
        <f>(C51-E51)*('Retirement Savings Calculator -'!C$6-'Retirement Savings Calculator -'!C$7)</f>
        <v>-24841.0108688663</v>
      </c>
      <c r="E51" s="30">
        <f>E50</f>
        <v>17249.750930215</v>
      </c>
    </row>
    <row r="52" ht="19" customHeight="1">
      <c r="B52" s="23">
        <f>$B51+1</f>
        <v>50</v>
      </c>
      <c r="C52" s="24">
        <f>C51+D51-E51</f>
        <v>-576863.4746214499</v>
      </c>
      <c r="D52" s="30">
        <f>(C52-E52)*('Retirement Savings Calculator -'!C$6-'Retirement Savings Calculator -'!C$7)</f>
        <v>-26735.0951498249</v>
      </c>
      <c r="E52" s="30">
        <f>E51</f>
        <v>17249.750930215</v>
      </c>
    </row>
    <row r="53" ht="19" customHeight="1">
      <c r="B53" s="23">
        <f>$B52+1</f>
        <v>51</v>
      </c>
      <c r="C53" s="24">
        <f>C52+D52-E52</f>
        <v>-620848.32070149</v>
      </c>
      <c r="D53" s="30">
        <f>(C53-E53)*('Retirement Savings Calculator -'!C$6-'Retirement Savings Calculator -'!C$7)</f>
        <v>-28714.4132234267</v>
      </c>
      <c r="E53" s="30">
        <f>E52</f>
        <v>17249.750930215</v>
      </c>
    </row>
    <row r="54" ht="19" customHeight="1">
      <c r="B54" s="23">
        <f>$B53+1</f>
        <v>52</v>
      </c>
      <c r="C54" s="24">
        <f>C53+D53-E53</f>
        <v>-666812.4848551319</v>
      </c>
      <c r="D54" s="30">
        <f>(C54-E54)*('Retirement Savings Calculator -'!C$6-'Retirement Savings Calculator -'!C$7)</f>
        <v>-30782.8006103406</v>
      </c>
      <c r="E54" s="30">
        <f>E53</f>
        <v>17249.750930215</v>
      </c>
    </row>
    <row r="55" ht="19" customHeight="1">
      <c r="B55" s="23">
        <f>$B54+1</f>
        <v>53</v>
      </c>
      <c r="C55" s="24">
        <f>C54+D54-E54</f>
        <v>-714845.036395688</v>
      </c>
      <c r="D55" s="30">
        <f>(C55-E55)*('Retirement Savings Calculator -'!C$6-'Retirement Savings Calculator -'!C$7)</f>
        <v>-32944.2654296656</v>
      </c>
      <c r="E55" s="30">
        <f>E54</f>
        <v>17249.750930215</v>
      </c>
    </row>
    <row r="56" ht="19" customHeight="1">
      <c r="B56" s="23">
        <f>$B55+1</f>
        <v>54</v>
      </c>
      <c r="C56" s="24">
        <f>C55+D55-E55</f>
        <v>-765039.052755569</v>
      </c>
      <c r="D56" s="30">
        <f>(C56-E56)*('Retirement Savings Calculator -'!C$6-'Retirement Savings Calculator -'!C$7)</f>
        <v>-35202.9961658603</v>
      </c>
      <c r="E56" s="30">
        <f>E55</f>
        <v>17249.750930215</v>
      </c>
    </row>
    <row r="57" ht="19" customHeight="1">
      <c r="B57" s="23">
        <f>$B56+1</f>
        <v>55</v>
      </c>
      <c r="C57" s="24">
        <f>C56+D56-E56</f>
        <v>-817491.799851644</v>
      </c>
      <c r="D57" s="30">
        <f>(C57-E57)*('Retirement Savings Calculator -'!C$6-'Retirement Savings Calculator -'!C$7)</f>
        <v>-37563.3697851837</v>
      </c>
      <c r="E57" s="30">
        <f>E56</f>
        <v>17249.750930215</v>
      </c>
    </row>
    <row r="58" ht="19" customHeight="1">
      <c r="B58" s="23">
        <f>$B57+1</f>
        <v>56</v>
      </c>
      <c r="C58" s="24">
        <f>C57+D57-E57</f>
        <v>-872304.920567043</v>
      </c>
      <c r="D58" s="30">
        <f>(C58-E58)*('Retirement Savings Calculator -'!C$6-'Retirement Savings Calculator -'!C$7)</f>
        <v>-40029.9602173766</v>
      </c>
      <c r="E58" s="30">
        <f>E57</f>
        <v>17249.750930215</v>
      </c>
    </row>
    <row r="59" ht="19" customHeight="1">
      <c r="B59" s="23">
        <f>$B58+1</f>
        <v>57</v>
      </c>
      <c r="C59" s="24">
        <f>C58+D58-E58</f>
        <v>-929584.6317146349</v>
      </c>
      <c r="D59" s="30">
        <f>(C59-E59)*('Retirement Savings Calculator -'!C$6-'Retirement Savings Calculator -'!C$7)</f>
        <v>-42607.5472190183</v>
      </c>
      <c r="E59" s="30">
        <f>E58</f>
        <v>17249.750930215</v>
      </c>
    </row>
    <row r="60" ht="19" customHeight="1">
      <c r="B60" s="23">
        <f>$B59+1</f>
        <v>58</v>
      </c>
      <c r="C60" s="24">
        <f>C59+D59-E59</f>
        <v>-989441.929863868</v>
      </c>
      <c r="D60" s="30">
        <f>(C60-E60)*('Retirement Savings Calculator -'!C$6-'Retirement Savings Calculator -'!C$7)</f>
        <v>-45301.1256357337</v>
      </c>
      <c r="E60" s="30">
        <f>E59</f>
        <v>17249.750930215</v>
      </c>
    </row>
    <row r="61" ht="19" customHeight="1">
      <c r="B61" s="23">
        <f>$B60+1</f>
        <v>59</v>
      </c>
      <c r="C61" s="24">
        <f>C60+D60-E60</f>
        <v>-1051992.80642982</v>
      </c>
      <c r="D61" s="30">
        <f>(C61-E61)*('Retirement Savings Calculator -'!C$6-'Retirement Savings Calculator -'!C$7)</f>
        <v>-48115.9150812016</v>
      </c>
      <c r="E61" s="30">
        <f>E60</f>
        <v>17249.750930215</v>
      </c>
    </row>
    <row r="62" ht="19" customHeight="1">
      <c r="B62" s="23">
        <f>$B61+1</f>
        <v>60</v>
      </c>
      <c r="C62" s="24">
        <f>C61+D61-E61</f>
        <v>-1117358.47244124</v>
      </c>
      <c r="D62" s="30">
        <f>(C62-E62)*('Retirement Savings Calculator -'!C$6-'Retirement Savings Calculator -'!C$7)</f>
        <v>-51057.3700517155</v>
      </c>
      <c r="E62" s="30">
        <f>E61</f>
        <v>17249.750930215</v>
      </c>
    </row>
    <row r="63" ht="19" customHeight="1">
      <c r="B63" s="23">
        <f>$B62+1</f>
        <v>61</v>
      </c>
      <c r="C63" s="24">
        <f>C62+D62-E62</f>
        <v>-1185665.59342317</v>
      </c>
      <c r="D63" s="30">
        <f>(C63-E63)*('Retirement Savings Calculator -'!C$6-'Retirement Savings Calculator -'!C$7)</f>
        <v>-54131.1904959023</v>
      </c>
      <c r="E63" s="30">
        <f>E62</f>
        <v>17249.750930215</v>
      </c>
    </row>
    <row r="64" ht="19" customHeight="1">
      <c r="B64" s="23">
        <f>$B63+1</f>
        <v>62</v>
      </c>
      <c r="C64" s="24">
        <f>C63+D63-E63</f>
        <v>-1257046.53484929</v>
      </c>
      <c r="D64" s="30">
        <f>(C64-E64)*('Retirement Savings Calculator -'!C$6-'Retirement Savings Calculator -'!C$7)</f>
        <v>-57343.3328600777</v>
      </c>
      <c r="E64" s="30">
        <f>E63</f>
        <v>17249.750930215</v>
      </c>
    </row>
    <row r="65" ht="19" customHeight="1">
      <c r="B65" s="23">
        <f>$B64+1</f>
        <v>63</v>
      </c>
      <c r="C65" s="24">
        <f>C64+D64-E64</f>
        <v>-1331639.61863958</v>
      </c>
      <c r="D65" s="30">
        <f>(C65-E65)*('Retirement Savings Calculator -'!C$6-'Retirement Savings Calculator -'!C$7)</f>
        <v>-60700.0216306408</v>
      </c>
      <c r="E65" s="30">
        <f>E64</f>
        <v>17249.750930215</v>
      </c>
    </row>
    <row r="66" ht="19" customHeight="1">
      <c r="B66" s="23">
        <f>$B65+1</f>
        <v>64</v>
      </c>
      <c r="C66" s="24">
        <f>C65+D65-E65</f>
        <v>-1409589.39120044</v>
      </c>
      <c r="D66" s="30">
        <f>(C66-E66)*('Retirement Savings Calculator -'!C$6-'Retirement Savings Calculator -'!C$7)</f>
        <v>-64207.7613958795</v>
      </c>
      <c r="E66" s="30">
        <f>E65</f>
        <v>17249.750930215</v>
      </c>
    </row>
    <row r="67" ht="19" customHeight="1">
      <c r="B67" s="23">
        <f>$B66+1</f>
        <v>65</v>
      </c>
      <c r="C67" s="24">
        <f>C66+D66-E66</f>
        <v>-1491046.90352653</v>
      </c>
      <c r="D67" s="30">
        <f>(C67-E67)*('Retirement Savings Calculator -'!C$6-'Retirement Savings Calculator -'!C$7)</f>
        <v>-67873.349450553505</v>
      </c>
      <c r="E67" s="30">
        <f>E66</f>
        <v>17249.750930215</v>
      </c>
    </row>
    <row r="68" ht="19" customHeight="1">
      <c r="B68" s="23">
        <f>$B67+1</f>
        <v>66</v>
      </c>
      <c r="C68" s="24">
        <f>C67+D67-E67</f>
        <v>-1576170.0039073</v>
      </c>
      <c r="D68" s="30">
        <f>(C68-E68)*('Retirement Savings Calculator -'!C$6-'Retirement Savings Calculator -'!C$7)</f>
        <v>-71703.8889676882</v>
      </c>
      <c r="E68" s="30">
        <f>E67</f>
        <v>17249.750930215</v>
      </c>
    </row>
    <row r="69" ht="19" customHeight="1">
      <c r="B69" s="23">
        <f>$B68+1</f>
        <v>67</v>
      </c>
      <c r="C69" s="24">
        <f>C68+D68-E68</f>
        <v>-1665123.6438052</v>
      </c>
      <c r="D69" s="30">
        <f>(C69-E69)*('Retirement Savings Calculator -'!C$6-'Retirement Savings Calculator -'!C$7)</f>
        <v>-75706.8027630937</v>
      </c>
      <c r="E69" s="30">
        <f>E68</f>
        <v>17249.750930215</v>
      </c>
    </row>
    <row r="70" ht="19" customHeight="1">
      <c r="B70" s="23">
        <f>$B69+1</f>
        <v>68</v>
      </c>
      <c r="C70" s="24">
        <f>C69+D69-E69</f>
        <v>-1758080.19749851</v>
      </c>
      <c r="D70" s="30">
        <f>(C70-E70)*('Retirement Savings Calculator -'!C$6-'Retirement Savings Calculator -'!C$7)</f>
        <v>-79889.847679292594</v>
      </c>
      <c r="E70" s="30">
        <f>E69</f>
        <v>17249.750930215</v>
      </c>
    </row>
    <row r="71" ht="19" customHeight="1">
      <c r="B71" s="23">
        <f>$B70+1</f>
        <v>69</v>
      </c>
      <c r="C71" s="24">
        <f>C70+D70-E70</f>
        <v>-1855219.79610802</v>
      </c>
      <c r="D71" s="30">
        <f>(C71-E71)*('Retirement Savings Calculator -'!C$6-'Retirement Savings Calculator -'!C$7)</f>
        <v>-84261.1296167206</v>
      </c>
      <c r="E71" s="30">
        <f>E70</f>
        <v>17249.750930215</v>
      </c>
    </row>
    <row r="72" ht="19" customHeight="1">
      <c r="B72" s="23">
        <f>$B71+1</f>
        <v>70</v>
      </c>
      <c r="C72" s="24">
        <f>C71+D71-E71</f>
        <v>-1956730.67665496</v>
      </c>
      <c r="D72" s="30">
        <f>(C72-E72)*('Retirement Savings Calculator -'!C$6-'Retirement Savings Calculator -'!C$7)</f>
        <v>-88829.1192413329</v>
      </c>
      <c r="E72" s="30">
        <f>E71</f>
        <v>17249.750930215</v>
      </c>
    </row>
    <row r="73" ht="19" customHeight="1">
      <c r="B73" s="23">
        <f>$B72+1</f>
        <v>71</v>
      </c>
      <c r="C73" s="24">
        <f>C72+D72-E72</f>
        <v>-2062809.54682651</v>
      </c>
      <c r="D73" s="30">
        <f>(C73-E73)*('Retirement Savings Calculator -'!C$6-'Retirement Savings Calculator -'!C$7)</f>
        <v>-93602.668399052607</v>
      </c>
      <c r="E73" s="30">
        <f>E72</f>
        <v>17249.750930215</v>
      </c>
    </row>
    <row r="74" ht="19" customHeight="1">
      <c r="B74" s="23">
        <f>$B73+1</f>
        <v>72</v>
      </c>
      <c r="C74" s="24">
        <f>C73+D73-E73</f>
        <v>-2173661.96615578</v>
      </c>
      <c r="D74" s="30">
        <f>(C74-E74)*('Retirement Savings Calculator -'!C$6-'Retirement Savings Calculator -'!C$7)</f>
        <v>-98591.0272688698</v>
      </c>
      <c r="E74" s="30">
        <f>E73</f>
        <v>17249.750930215</v>
      </c>
    </row>
    <row r="75" ht="19" customHeight="1">
      <c r="B75" s="23">
        <f>$B74+1</f>
        <v>73</v>
      </c>
      <c r="C75" s="24">
        <f>C74+D74-E74</f>
        <v>-2289502.74435486</v>
      </c>
      <c r="D75" s="30">
        <f>(C75-E75)*('Retirement Savings Calculator -'!C$6-'Retirement Savings Calculator -'!C$7)</f>
        <v>-103803.862287828</v>
      </c>
      <c r="E75" s="30">
        <f>E74</f>
        <v>17249.750930215</v>
      </c>
    </row>
    <row r="76" ht="19" customHeight="1">
      <c r="B76" s="23">
        <f>$B75+1</f>
        <v>74</v>
      </c>
      <c r="C76" s="24">
        <f>C75+D75-E75</f>
        <v>-2410556.3575729</v>
      </c>
      <c r="D76" s="30">
        <f>(C76-E76)*('Retirement Savings Calculator -'!C$6-'Retirement Savings Calculator -'!C$7)</f>
        <v>-109251.27488264</v>
      </c>
      <c r="E76" s="30">
        <f>E75</f>
        <v>17249.750930215</v>
      </c>
    </row>
    <row r="77" ht="19" customHeight="1">
      <c r="B77" s="23">
        <f>$B76+1</f>
        <v>75</v>
      </c>
      <c r="C77" s="24">
        <f>C76+D76-E76</f>
        <v>-2537057.38338576</v>
      </c>
      <c r="D77" s="30">
        <f>(C77-E77)*('Retirement Savings Calculator -'!C$6-'Retirement Savings Calculator -'!C$7)</f>
        <v>-114943.821044219</v>
      </c>
      <c r="E77" s="30">
        <f>E76</f>
        <v>17249.750930215</v>
      </c>
    </row>
    <row r="78" ht="19" customHeight="1">
      <c r="B78" s="23">
        <f>$B77+1</f>
        <v>76</v>
      </c>
      <c r="C78" s="24">
        <f>C77+D77-E77</f>
        <v>-2669250.95536019</v>
      </c>
      <c r="D78" s="30">
        <f>(C78-E78)*('Retirement Savings Calculator -'!C$6-'Retirement Savings Calculator -'!C$7)</f>
        <v>-120892.531783068</v>
      </c>
      <c r="E78" s="30">
        <f>E77</f>
        <v>17249.750930215</v>
      </c>
    </row>
    <row r="79" ht="19" customHeight="1">
      <c r="B79" s="23">
        <f>$B78+1</f>
        <v>77</v>
      </c>
      <c r="C79" s="24">
        <f>C78+D78-E78</f>
        <v>-2807393.23807347</v>
      </c>
      <c r="D79" s="30">
        <f>(C79-E79)*('Retirement Savings Calculator -'!C$6-'Retirement Savings Calculator -'!C$7)</f>
        <v>-127108.934505166</v>
      </c>
      <c r="E79" s="30">
        <f>E78</f>
        <v>17249.750930215</v>
      </c>
    </row>
    <row r="80" ht="19" customHeight="1">
      <c r="B80" s="23">
        <f>$B79+1</f>
        <v>78</v>
      </c>
      <c r="C80" s="24">
        <f>C79+D79-E79</f>
        <v>-2951751.92350885</v>
      </c>
      <c r="D80" s="30">
        <f>(C80-E80)*('Retirement Savings Calculator -'!C$6-'Retirement Savings Calculator -'!C$7)</f>
        <v>-133605.075349758</v>
      </c>
      <c r="E80" s="30">
        <f>E79</f>
        <v>17249.750930215</v>
      </c>
    </row>
    <row r="81" ht="19" customHeight="1">
      <c r="B81" s="23">
        <f>$B80+1</f>
        <v>79</v>
      </c>
      <c r="C81" s="24">
        <f>C80+D80-E80</f>
        <v>-3102606.74978882</v>
      </c>
      <c r="D81" s="30">
        <f>(C81-E81)*('Retirement Savings Calculator -'!C$6-'Retirement Savings Calculator -'!C$7)</f>
        <v>-140393.542532357</v>
      </c>
      <c r="E81" s="30">
        <f>E80</f>
        <v>17249.750930215</v>
      </c>
    </row>
    <row r="82" ht="19" customHeight="1">
      <c r="B82" s="23">
        <f>$B81+1</f>
        <v>80</v>
      </c>
      <c r="C82" s="24">
        <f>C81+D81-E81</f>
        <v>-3260250.04325139</v>
      </c>
      <c r="D82" s="30">
        <f>(C82-E82)*('Retirement Savings Calculator -'!C$6-'Retirement Savings Calculator -'!C$7)</f>
        <v>-147487.490738172</v>
      </c>
      <c r="E82" s="30">
        <f>E81</f>
        <v>17249.750930215</v>
      </c>
    </row>
    <row r="83" ht="19" customHeight="1">
      <c r="B83" s="23">
        <f>$B82+1</f>
        <v>81</v>
      </c>
      <c r="C83" s="24">
        <f>C82+D82-E82</f>
        <v>-3424987.28491978</v>
      </c>
      <c r="D83" s="30">
        <f>(C83-E83)*('Retirement Savings Calculator -'!C$6-'Retirement Savings Calculator -'!C$7)</f>
        <v>-154900.66661325</v>
      </c>
      <c r="E83" s="30">
        <f>E82</f>
        <v>17249.750930215</v>
      </c>
    </row>
    <row r="84" ht="19" customHeight="1">
      <c r="B84" s="23">
        <f>$B83+1</f>
        <v>82</v>
      </c>
      <c r="C84" s="24">
        <f>C83+D83-E83</f>
        <v>-3597137.70246325</v>
      </c>
      <c r="D84" s="30">
        <f>(C84-E84)*('Retirement Savings Calculator -'!C$6-'Retirement Savings Calculator -'!C$7)</f>
        <v>-162647.435402706</v>
      </c>
      <c r="E84" s="30">
        <f>E83</f>
        <v>17249.750930215</v>
      </c>
    </row>
    <row r="85" ht="19" customHeight="1">
      <c r="B85" s="23">
        <f>$B84+1</f>
        <v>83</v>
      </c>
      <c r="C85" s="24">
        <f>C84+D84-E84</f>
        <v>-3777034.88879617</v>
      </c>
      <c r="D85" s="30">
        <f>(C85-E85)*('Retirement Savings Calculator -'!C$6-'Retirement Savings Calculator -'!C$7)</f>
        <v>-170742.808787687</v>
      </c>
      <c r="E85" s="30">
        <f>E84</f>
        <v>17249.750930215</v>
      </c>
    </row>
    <row r="86" ht="19" customHeight="1">
      <c r="B86" s="23">
        <f>$B85+1</f>
        <v>84</v>
      </c>
      <c r="C86" s="24">
        <f>C85+D85-E85</f>
        <v>-3965027.44851407</v>
      </c>
      <c r="D86" s="30">
        <f>(C86-E86)*('Retirement Savings Calculator -'!C$6-'Retirement Savings Calculator -'!C$7)</f>
        <v>-179202.473974993</v>
      </c>
      <c r="E86" s="30">
        <f>E85</f>
        <v>17249.750930215</v>
      </c>
    </row>
    <row r="87" ht="19" customHeight="1">
      <c r="B87" s="23">
        <f>$B86+1</f>
        <v>85</v>
      </c>
      <c r="C87" s="24">
        <f>C86+D86-E86</f>
        <v>-4161479.67341928</v>
      </c>
      <c r="D87" s="30">
        <f>(C87-E87)*('Retirement Savings Calculator -'!C$6-'Retirement Savings Calculator -'!C$7)</f>
        <v>-188042.824095727</v>
      </c>
      <c r="E87" s="30">
        <f>E86</f>
        <v>17249.750930215</v>
      </c>
    </row>
    <row r="88" ht="19" customHeight="1">
      <c r="B88" s="23">
        <f>$B87+1</f>
        <v>86</v>
      </c>
      <c r="C88" s="24">
        <f>C87+D87-E87</f>
        <v>-4366772.24844522</v>
      </c>
      <c r="D88" s="30">
        <f>(C88-E88)*('Retirement Savings Calculator -'!C$6-'Retirement Savings Calculator -'!C$7)</f>
        <v>-197280.989971895</v>
      </c>
      <c r="E88" s="30">
        <f>E87</f>
        <v>17249.750930215</v>
      </c>
    </row>
    <row r="89" ht="19" customHeight="1">
      <c r="B89" s="23">
        <f>$B88+1</f>
        <v>87</v>
      </c>
      <c r="C89" s="24">
        <f>C88+D88-E88</f>
        <v>-4581302.98934733</v>
      </c>
      <c r="D89" s="30">
        <f>(C89-E89)*('Retirement Savings Calculator -'!C$6-'Retirement Savings Calculator -'!C$7)</f>
        <v>-206934.87331249</v>
      </c>
      <c r="E89" s="30">
        <f>E88</f>
        <v>17249.750930215</v>
      </c>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